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89" i="20" l="1"/>
  <c r="S75" i="18"/>
  <c r="N49" i="18" l="1"/>
  <c r="P27" i="18" l="1"/>
  <c r="N27" i="18" s="1"/>
  <c r="P23" i="18"/>
  <c r="N23" i="18" s="1"/>
  <c r="AL169" i="18"/>
  <c r="AL168" i="18" s="1"/>
  <c r="AL167" i="18" s="1"/>
  <c r="AL166" i="18" s="1"/>
  <c r="AL165" i="18" s="1"/>
  <c r="B299" i="20"/>
  <c r="D288" i="20"/>
  <c r="AM167" i="18" l="1"/>
  <c r="AM169" i="18"/>
  <c r="AM168" i="18"/>
  <c r="AM166" i="18"/>
  <c r="K20" i="52"/>
  <c r="D287" i="20" l="1"/>
  <c r="D286" i="20"/>
  <c r="F15" i="52"/>
  <c r="AB3" i="49" l="1"/>
  <c r="AB4" i="49"/>
  <c r="AB5" i="49"/>
  <c r="D285" i="20" l="1"/>
  <c r="W114" i="18"/>
  <c r="J290" i="20" l="1"/>
  <c r="K290" i="20"/>
  <c r="J291" i="20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90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J289" i="20" s="1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I289" i="20" l="1"/>
  <c r="K289" i="20"/>
  <c r="J288" i="20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5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5" i="18"/>
  <c r="M12" i="52" l="1"/>
  <c r="D281" i="20" l="1"/>
  <c r="D280" i="20" l="1"/>
  <c r="K21" i="52" l="1"/>
  <c r="B38" i="52"/>
  <c r="D279" i="20"/>
  <c r="U116" i="18" l="1"/>
  <c r="W113" i="18"/>
  <c r="D278" i="20"/>
  <c r="W92" i="18" l="1"/>
  <c r="W91" i="18"/>
  <c r="W90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5" i="18"/>
  <c r="AR14" i="18"/>
  <c r="AJ171" i="18"/>
  <c r="S84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3" i="18"/>
  <c r="AL122" i="18" s="1"/>
  <c r="AL121" i="18" l="1"/>
  <c r="AM122" i="18"/>
  <c r="AM123" i="18"/>
  <c r="D270" i="20"/>
  <c r="N48" i="18"/>
  <c r="AL120" i="18" l="1"/>
  <c r="AM121" i="18"/>
  <c r="H270" i="20"/>
  <c r="H271" i="20"/>
  <c r="H272" i="20"/>
  <c r="D269" i="20"/>
  <c r="H269" i="20"/>
  <c r="AL119" i="18" l="1"/>
  <c r="AM120" i="18"/>
  <c r="S55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8" i="52"/>
  <c r="K28" i="52"/>
  <c r="K19" i="52"/>
  <c r="K18" i="52"/>
  <c r="AL115" i="18" l="1"/>
  <c r="AM116" i="18"/>
  <c r="H38" i="54"/>
  <c r="I2" i="54"/>
  <c r="I33" i="54" s="1"/>
  <c r="I38" i="54" s="1"/>
  <c r="D32" i="54"/>
  <c r="N102" i="18"/>
  <c r="N103" i="18"/>
  <c r="N104" i="18"/>
  <c r="N105" i="18"/>
  <c r="N106" i="18"/>
  <c r="N107" i="18"/>
  <c r="N108" i="18"/>
  <c r="N109" i="18"/>
  <c r="N101" i="18"/>
  <c r="AL114" i="18" l="1"/>
  <c r="AM115" i="18"/>
  <c r="C299" i="20"/>
  <c r="M13" i="52"/>
  <c r="M6" i="52"/>
  <c r="L12" i="52" s="1"/>
  <c r="N4" i="52"/>
  <c r="N3" i="52"/>
  <c r="N2" i="52"/>
  <c r="AL113" i="18" l="1"/>
  <c r="AM114" i="18"/>
  <c r="N6" i="52"/>
  <c r="M8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2" i="18"/>
  <c r="N35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1" i="18"/>
  <c r="AL107" i="18" l="1"/>
  <c r="AM108" i="18"/>
  <c r="AM107" i="18" l="1"/>
  <c r="AL106" i="18"/>
  <c r="L33" i="18"/>
  <c r="AL105" i="18" l="1"/>
  <c r="AM106" i="18"/>
  <c r="W105" i="18"/>
  <c r="W106" i="18"/>
  <c r="W107" i="18"/>
  <c r="W108" i="18"/>
  <c r="W109" i="18"/>
  <c r="W110" i="18"/>
  <c r="W115" i="18"/>
  <c r="W104" i="18"/>
  <c r="AM105" i="18" l="1"/>
  <c r="AL104" i="18"/>
  <c r="N50" i="18"/>
  <c r="AL103" i="18" l="1"/>
  <c r="AM104" i="18"/>
  <c r="R140" i="18"/>
  <c r="R149" i="18"/>
  <c r="R127" i="18"/>
  <c r="AL102" i="18" l="1"/>
  <c r="AM103" i="18"/>
  <c r="T132" i="18"/>
  <c r="T88" i="18"/>
  <c r="S39" i="18"/>
  <c r="S40" i="18" s="1"/>
  <c r="S41" i="18" s="1"/>
  <c r="R109" i="18"/>
  <c r="R108" i="18"/>
  <c r="R107" i="18"/>
  <c r="D57" i="51"/>
  <c r="AL101" i="18" l="1"/>
  <c r="AM102" i="18"/>
  <c r="S42" i="18"/>
  <c r="S43" i="18" s="1"/>
  <c r="S44" i="18" s="1"/>
  <c r="AL100" i="18" l="1"/>
  <c r="AM100" i="18" s="1"/>
  <c r="AM101" i="18"/>
  <c r="P28" i="18"/>
  <c r="N28" i="18" s="1"/>
  <c r="R106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5" i="18" l="1"/>
  <c r="D108" i="50" l="1"/>
  <c r="P24" i="18" l="1"/>
  <c r="N44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5" i="18"/>
  <c r="AL161" i="18" l="1"/>
  <c r="AM162" i="18"/>
  <c r="S30" i="18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4" i="18"/>
  <c r="AL159" i="18" l="1"/>
  <c r="AM160" i="18"/>
  <c r="AM90" i="18"/>
  <c r="AL89" i="18"/>
  <c r="AL158" i="18" l="1"/>
  <c r="AM159" i="18"/>
  <c r="AL88" i="18"/>
  <c r="AM89" i="18"/>
  <c r="P55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5" i="18" s="1"/>
  <c r="AJ175" i="18" l="1"/>
  <c r="AJ176" i="18" s="1"/>
  <c r="AL153" i="18"/>
  <c r="AM154" i="18"/>
  <c r="Q34" i="18"/>
  <c r="AM84" i="18"/>
  <c r="AL83" i="18"/>
  <c r="AL152" i="18" l="1"/>
  <c r="AM153" i="18"/>
  <c r="AM83" i="18"/>
  <c r="AL82" i="18"/>
  <c r="S56" i="18"/>
  <c r="S57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58" i="18"/>
  <c r="S59" i="18" l="1"/>
  <c r="S60" i="18" s="1"/>
  <c r="S61" i="18" s="1"/>
  <c r="S62" i="18" s="1"/>
  <c r="S63" i="18" s="1"/>
  <c r="S64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5" i="18"/>
  <c r="S66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7" i="18" l="1"/>
  <c r="S68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1" i="18" l="1"/>
  <c r="AN171" i="18" s="1"/>
  <c r="AJ174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69" i="18" l="1"/>
  <c r="S70" i="18" s="1"/>
  <c r="S71" i="18" s="1"/>
  <c r="AJ177" i="18"/>
  <c r="AJ178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2" i="18" l="1"/>
  <c r="S73" i="18" s="1"/>
  <c r="S74" i="18" s="1"/>
  <c r="S76" i="18" s="1"/>
  <c r="S77" i="18" s="1"/>
  <c r="S78" i="18" s="1"/>
  <c r="G280" i="20"/>
  <c r="I281" i="20"/>
  <c r="J281" i="20"/>
  <c r="K281" i="20"/>
  <c r="AL77" i="18"/>
  <c r="AM78" i="18"/>
  <c r="N55" i="18"/>
  <c r="G279" i="20" l="1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Q80" i="18" s="1"/>
  <c r="R104" i="18" l="1"/>
  <c r="R113" i="18" s="1"/>
  <c r="T119" i="18" s="1"/>
  <c r="G277" i="20"/>
  <c r="K278" i="20"/>
  <c r="J278" i="20"/>
  <c r="I278" i="20"/>
  <c r="AJ130" i="18"/>
  <c r="AJ131" i="18" s="1"/>
  <c r="AL74" i="18"/>
  <c r="AM75" i="18"/>
  <c r="G276" i="20" l="1"/>
  <c r="I277" i="20"/>
  <c r="K277" i="20"/>
  <c r="J277" i="20"/>
  <c r="V122" i="18"/>
  <c r="S92" i="18"/>
  <c r="U132" i="18"/>
  <c r="AL73" i="18"/>
  <c r="AM74" i="18"/>
  <c r="N81" i="18"/>
  <c r="V78" i="18" s="1"/>
  <c r="W78" i="18" l="1"/>
  <c r="X78" i="18"/>
  <c r="V75" i="18"/>
  <c r="W75" i="18" s="1"/>
  <c r="V77" i="18"/>
  <c r="V76" i="18"/>
  <c r="X75" i="18"/>
  <c r="V74" i="18"/>
  <c r="V44" i="18"/>
  <c r="W44" i="18" s="1"/>
  <c r="V32" i="18"/>
  <c r="V72" i="18"/>
  <c r="W72" i="18" s="1"/>
  <c r="V73" i="18"/>
  <c r="G275" i="20"/>
  <c r="I276" i="20"/>
  <c r="K276" i="20"/>
  <c r="J276" i="20"/>
  <c r="V70" i="18"/>
  <c r="V71" i="18"/>
  <c r="V68" i="18"/>
  <c r="V69" i="18"/>
  <c r="V67" i="18"/>
  <c r="V31" i="18"/>
  <c r="V30" i="18"/>
  <c r="W30" i="18" s="1"/>
  <c r="V43" i="18"/>
  <c r="V29" i="18"/>
  <c r="X29" i="18" s="1"/>
  <c r="V42" i="18"/>
  <c r="V45" i="18"/>
  <c r="V41" i="18"/>
  <c r="V132" i="18"/>
  <c r="V66" i="18"/>
  <c r="V40" i="18"/>
  <c r="V65" i="18"/>
  <c r="V28" i="18"/>
  <c r="V64" i="18"/>
  <c r="V27" i="18"/>
  <c r="V25" i="18"/>
  <c r="V26" i="18"/>
  <c r="W26" i="18" s="1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W76" i="18" l="1"/>
  <c r="X76" i="18"/>
  <c r="W77" i="18"/>
  <c r="X77" i="18"/>
  <c r="W74" i="18"/>
  <c r="X74" i="18"/>
  <c r="X44" i="18"/>
  <c r="X32" i="18"/>
  <c r="W32" i="18"/>
  <c r="X72" i="18"/>
  <c r="W73" i="18"/>
  <c r="X73" i="18"/>
  <c r="G274" i="20"/>
  <c r="K275" i="20"/>
  <c r="J275" i="20"/>
  <c r="I275" i="20"/>
  <c r="W71" i="18"/>
  <c r="X71" i="18"/>
  <c r="W70" i="18"/>
  <c r="X70" i="18"/>
  <c r="X69" i="18"/>
  <c r="W69" i="18"/>
  <c r="W68" i="18"/>
  <c r="X68" i="18"/>
  <c r="W67" i="18"/>
  <c r="X67" i="18"/>
  <c r="W31" i="18"/>
  <c r="X31" i="18"/>
  <c r="X30" i="18"/>
  <c r="W43" i="18"/>
  <c r="X43" i="18"/>
  <c r="W29" i="18"/>
  <c r="W42" i="18"/>
  <c r="X42" i="18"/>
  <c r="W41" i="18"/>
  <c r="X41" i="18"/>
  <c r="W45" i="18"/>
  <c r="X45" i="18"/>
  <c r="S91" i="18"/>
  <c r="N58" i="18"/>
  <c r="S90" i="18"/>
  <c r="U90" i="18" s="1"/>
  <c r="W66" i="18"/>
  <c r="X66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AL71" i="18"/>
  <c r="AM72" i="18"/>
  <c r="G273" i="20" l="1"/>
  <c r="J274" i="20"/>
  <c r="I274" i="20"/>
  <c r="K274" i="20"/>
  <c r="N31" i="18"/>
  <c r="L21" i="18" s="1"/>
  <c r="U91" i="18"/>
  <c r="V91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1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F24" i="18" s="1"/>
  <c r="L62" i="18" l="1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0" i="18" l="1"/>
  <c r="U92" i="18"/>
  <c r="V92" i="18" s="1"/>
</calcChain>
</file>

<file path=xl/sharedStrings.xml><?xml version="1.0" encoding="utf-8"?>
<sst xmlns="http://schemas.openxmlformats.org/spreadsheetml/2006/main" count="10106" uniqueCount="4660">
  <si>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</si>
  <si>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</si>
  <si>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</si>
  <si>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</si>
  <si>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</si>
  <si>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</si>
  <si>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</si>
  <si>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</si>
  <si>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</si>
  <si>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</si>
  <si>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</si>
  <si>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</si>
  <si>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</si>
  <si>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</si>
  <si>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</si>
  <si>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</si>
  <si>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</si>
  <si>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</si>
  <si>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</si>
  <si>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</si>
  <si>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</si>
  <si>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</si>
  <si>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</si>
  <si>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</si>
  <si>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</si>
  <si>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</si>
  <si>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</si>
  <si>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</si>
  <si>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</si>
  <si>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</si>
  <si>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</si>
  <si>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</si>
  <si>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</si>
  <si>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</si>
  <si>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</si>
  <si>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</si>
  <si>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</si>
  <si>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</si>
  <si>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</si>
  <si>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</si>
  <si>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</si>
  <si>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</si>
  <si>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</si>
  <si>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</si>
  <si>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</si>
  <si>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</si>
  <si>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</si>
  <si>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</si>
  <si>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</si>
  <si>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</si>
  <si>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</si>
  <si>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</si>
  <si>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</si>
  <si>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</si>
  <si>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</si>
  <si>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</si>
  <si>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</si>
  <si>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</si>
  <si>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</si>
  <si>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</si>
  <si>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</si>
  <si>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</si>
  <si>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</si>
  <si>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</si>
  <si>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</si>
  <si>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</si>
  <si>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</si>
  <si>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</si>
  <si>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</si>
  <si>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</si>
  <si>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</si>
  <si>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</si>
  <si>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</si>
  <si>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</si>
  <si>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</si>
  <si>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</si>
  <si>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</si>
  <si>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</si>
  <si>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</si>
  <si>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</si>
  <si>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</si>
  <si>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</si>
  <si>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</si>
  <si>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</si>
  <si>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</si>
  <si>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</si>
  <si>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</si>
  <si>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</si>
  <si>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</si>
  <si>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</si>
  <si>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</si>
  <si>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</si>
  <si>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</si>
  <si>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</si>
  <si>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</si>
  <si>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</si>
  <si>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</si>
  <si>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</si>
  <si>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</si>
  <si>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</si>
  <si>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</si>
  <si>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</si>
  <si>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</si>
  <si>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</si>
  <si>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</si>
  <si>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</si>
  <si>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</si>
  <si>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</si>
  <si>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</si>
  <si>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</si>
  <si>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</si>
  <si>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</si>
  <si>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</si>
  <si>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</si>
  <si>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</si>
  <si>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</si>
  <si>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</si>
  <si>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</si>
  <si>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</si>
  <si>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</si>
  <si>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</si>
  <si>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</si>
  <si>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</si>
  <si>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</si>
  <si>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</si>
  <si>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</si>
  <si>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</si>
  <si>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</si>
  <si>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</si>
  <si>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</si>
  <si>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</si>
  <si>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</si>
  <si>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</si>
  <si>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</si>
  <si>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</si>
  <si>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</si>
  <si>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</si>
  <si>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</si>
  <si>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</si>
  <si>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</si>
  <si>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</si>
  <si>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</si>
  <si>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</si>
  <si>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</si>
  <si>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</si>
  <si>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</si>
  <si>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</si>
  <si>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</si>
  <si>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</si>
  <si>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</si>
  <si>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</si>
  <si>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</si>
  <si>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</si>
  <si>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</si>
  <si>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</si>
  <si>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</si>
  <si>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</si>
  <si>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</si>
  <si>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</si>
  <si>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</si>
  <si>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</si>
  <si>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</si>
  <si>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</si>
  <si>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</si>
  <si>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</si>
  <si>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</si>
  <si>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</si>
  <si>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</si>
  <si>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</si>
  <si>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</si>
  <si>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</si>
  <si>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</si>
  <si>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</si>
  <si>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</si>
  <si>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</si>
  <si>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</si>
  <si>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</si>
  <si>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</si>
  <si>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</si>
  <si>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</si>
  <si>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</si>
  <si>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</si>
  <si>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</si>
  <si>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</si>
  <si>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</si>
  <si>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</si>
  <si>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</si>
  <si>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</si>
  <si>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</si>
  <si>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</si>
  <si>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</si>
  <si>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</si>
  <si>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</si>
  <si>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</si>
  <si>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</si>
  <si>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</si>
  <si>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</si>
  <si>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</si>
  <si>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</si>
  <si>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</si>
  <si>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</si>
  <si>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</si>
  <si>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</si>
  <si>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</si>
  <si>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</si>
  <si>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</si>
  <si>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</si>
  <si>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</si>
  <si>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</si>
  <si>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</si>
  <si>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</si>
  <si>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</si>
  <si>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</si>
  <si>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</si>
  <si>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</si>
  <si>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</si>
  <si>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</si>
  <si>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</si>
  <si>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</si>
  <si>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</si>
  <si>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</si>
  <si>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</si>
  <si>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</si>
  <si>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</si>
  <si>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</si>
  <si>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</si>
  <si>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</si>
  <si>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</si>
  <si>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</si>
  <si>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</si>
  <si>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</si>
  <si>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</si>
  <si>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</si>
  <si>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</si>
  <si>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</si>
  <si>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</si>
  <si>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</si>
  <si>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</si>
  <si>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</si>
  <si>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</si>
  <si>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</si>
  <si>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</si>
  <si>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</si>
  <si>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</si>
  <si>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</si>
  <si>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</si>
  <si>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</si>
  <si>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</si>
  <si>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</si>
  <si>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</si>
  <si>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</si>
  <si>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</si>
  <si>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</si>
  <si>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</si>
  <si>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</si>
  <si>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</si>
  <si>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</si>
  <si>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</si>
  <si>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</si>
  <si>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</si>
  <si>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</si>
  <si>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</si>
  <si>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</si>
  <si>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</si>
  <si>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</si>
  <si>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</si>
  <si>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</si>
  <si>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</si>
  <si>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</si>
  <si>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</si>
  <si>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</si>
  <si>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</si>
  <si>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</si>
  <si>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</si>
  <si>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</si>
  <si>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</si>
  <si>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</si>
  <si>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</si>
  <si>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</si>
  <si>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</si>
  <si>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</si>
  <si>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</si>
  <si>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</si>
  <si>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</si>
  <si>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</si>
  <si>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</si>
  <si>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</si>
  <si>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</si>
  <si>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</si>
  <si>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</si>
  <si>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</si>
  <si>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</si>
  <si>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</si>
  <si>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</si>
  <si>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</si>
  <si>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</si>
  <si>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</si>
  <si>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</si>
  <si>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</si>
  <si>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</si>
  <si>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</si>
  <si>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</si>
  <si>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</si>
  <si>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</si>
  <si>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</si>
  <si>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</si>
  <si>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</si>
  <si>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</si>
  <si>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</si>
  <si>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</si>
  <si>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</si>
  <si>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</si>
  <si>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</si>
  <si>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</si>
  <si>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</si>
  <si>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</si>
  <si>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</si>
  <si>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</si>
  <si>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</si>
  <si>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</si>
  <si>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</si>
  <si>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</si>
  <si>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</si>
  <si>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</si>
  <si>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</si>
  <si>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</si>
  <si>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</si>
  <si>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</si>
  <si>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</si>
  <si>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</si>
  <si>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</si>
  <si>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</si>
  <si>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</si>
  <si>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</si>
  <si>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</si>
  <si>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</si>
  <si>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</si>
  <si>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</si>
  <si>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</si>
  <si>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</si>
  <si>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</si>
  <si>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</si>
  <si>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</si>
  <si>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</si>
  <si>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</si>
  <si>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</si>
  <si>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</si>
  <si>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</si>
  <si>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</si>
  <si>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</si>
  <si>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</si>
  <si>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</si>
  <si>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</si>
  <si>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</si>
  <si>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</si>
  <si>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</si>
  <si>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</si>
  <si>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</si>
  <si>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</si>
  <si>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</si>
  <si>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</si>
  <si>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</si>
  <si>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</si>
  <si>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</si>
  <si>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</si>
  <si>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</si>
  <si>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</si>
  <si>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</si>
  <si>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</si>
  <si>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</si>
  <si>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</si>
  <si>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</si>
  <si>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</si>
  <si>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</si>
  <si>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</si>
  <si>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</si>
  <si>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</si>
  <si>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</si>
  <si>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</si>
  <si>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</si>
  <si>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</si>
  <si>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</si>
  <si>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</si>
  <si>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</si>
  <si>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</si>
  <si>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</si>
  <si>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</si>
  <si>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</si>
  <si>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</si>
  <si>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</si>
  <si>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</si>
  <si>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</si>
  <si>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</si>
  <si>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</si>
  <si>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</si>
  <si>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</si>
  <si>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</si>
  <si>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</si>
  <si>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</si>
  <si>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</si>
  <si>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</si>
  <si>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</si>
  <si>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</si>
  <si>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</si>
  <si>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</si>
  <si>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</si>
  <si>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</si>
  <si>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</si>
  <si>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</si>
  <si>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</si>
  <si>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</si>
  <si>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</si>
  <si>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</si>
  <si>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</si>
  <si>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</si>
  <si>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</si>
  <si>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</si>
  <si>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</si>
  <si>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</si>
  <si>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</si>
  <si>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</si>
  <si>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</si>
  <si>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</si>
  <si>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</si>
  <si>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</si>
  <si>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</si>
  <si>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</si>
  <si>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</si>
  <si>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</si>
  <si>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</si>
  <si>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</si>
  <si>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</si>
  <si>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</si>
  <si>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</si>
  <si>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</si>
  <si>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</si>
  <si>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</si>
  <si>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</si>
  <si>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</si>
  <si>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</si>
  <si>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</si>
  <si>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</si>
  <si>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</si>
  <si>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</si>
  <si>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</si>
  <si>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</si>
  <si>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</si>
  <si>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</si>
  <si>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</si>
  <si>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</si>
  <si>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</si>
  <si>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</si>
  <si>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</si>
  <si>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</si>
  <si>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</si>
  <si>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</si>
  <si>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</si>
  <si>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</si>
  <si>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</si>
  <si>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</si>
  <si>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</si>
  <si>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</si>
  <si>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</si>
  <si>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</si>
  <si>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</si>
  <si>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</si>
  <si>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</si>
  <si>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</si>
  <si>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</si>
  <si>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</si>
  <si>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</si>
  <si>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</si>
  <si>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</si>
  <si>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</si>
  <si>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</si>
  <si>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</si>
  <si>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</si>
  <si>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</si>
  <si>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</si>
  <si>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</si>
  <si>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</si>
  <si>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</si>
  <si>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</si>
  <si>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</si>
  <si>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</si>
  <si>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</si>
  <si>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</si>
  <si>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</si>
  <si>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</si>
  <si>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</si>
  <si>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</si>
  <si>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</si>
  <si>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</si>
  <si>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</si>
  <si>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</si>
  <si>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</si>
  <si>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</si>
  <si>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</si>
  <si>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</si>
  <si>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</si>
  <si>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</si>
  <si>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</si>
  <si>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</si>
  <si>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</si>
  <si>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</si>
  <si>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</si>
  <si>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</si>
  <si>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</si>
  <si>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</si>
  <si>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</si>
  <si>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</si>
  <si>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</si>
  <si>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</si>
  <si>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</si>
  <si>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</si>
  <si>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</si>
  <si>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</si>
  <si>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</si>
  <si>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</si>
  <si>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</si>
  <si>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</si>
  <si>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</si>
  <si>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</si>
  <si>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</si>
  <si>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</si>
  <si>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</si>
  <si>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</si>
  <si>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</si>
  <si>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</si>
  <si>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</si>
  <si>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</si>
  <si>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</si>
  <si>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</si>
  <si>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</si>
  <si>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</si>
  <si>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</si>
  <si>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</si>
  <si>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</si>
  <si>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</si>
  <si>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</si>
  <si>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</si>
  <si>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</si>
  <si>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</si>
  <si>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</si>
  <si>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</si>
  <si>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</si>
  <si>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</si>
  <si>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</si>
  <si>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</si>
  <si>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</si>
  <si>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</si>
  <si>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</si>
  <si>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</si>
  <si>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</si>
  <si>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</si>
  <si>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</si>
  <si>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</si>
  <si>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</si>
  <si>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</si>
  <si>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</si>
  <si>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</si>
  <si>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</si>
  <si>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</si>
  <si>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</si>
  <si>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</si>
  <si>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</si>
  <si>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</si>
  <si>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</si>
  <si>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</si>
  <si>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</si>
  <si>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</si>
  <si>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</si>
  <si>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</si>
  <si>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</si>
  <si>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</si>
  <si>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</si>
  <si>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</si>
  <si>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</si>
  <si>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</si>
  <si>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</si>
  <si>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</si>
  <si>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</si>
  <si>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</si>
  <si>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</si>
  <si>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</si>
  <si>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</si>
  <si>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</si>
  <si>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</si>
  <si>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</si>
  <si>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</si>
  <si>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</si>
  <si>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</si>
  <si>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</si>
  <si>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</si>
  <si>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</si>
  <si>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</si>
  <si>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</si>
  <si>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</si>
  <si>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</si>
  <si>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</si>
  <si>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</si>
  <si>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</si>
  <si>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</si>
  <si>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</si>
  <si>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</si>
  <si>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</si>
  <si>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</si>
  <si>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</si>
  <si>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</si>
  <si>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</si>
  <si>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</si>
  <si>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</si>
  <si>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</si>
  <si>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</si>
  <si>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</si>
  <si>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</si>
  <si>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</si>
  <si>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</si>
  <si>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</si>
  <si>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</si>
  <si>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</si>
  <si>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</si>
  <si>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</si>
  <si>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</si>
  <si>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</si>
  <si>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</si>
  <si>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</si>
  <si>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</si>
  <si>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</si>
  <si>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</si>
  <si>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</si>
  <si>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</si>
  <si>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</si>
  <si>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</si>
  <si>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</si>
  <si>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</si>
  <si>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</si>
  <si>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</si>
  <si>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</si>
  <si>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</si>
  <si>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</si>
  <si>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</si>
  <si>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</si>
  <si>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</si>
  <si>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</si>
  <si>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</si>
  <si>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</si>
  <si>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</si>
  <si>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</si>
  <si>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</si>
  <si>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</si>
  <si>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</si>
  <si>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</si>
  <si>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</si>
  <si>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</si>
  <si>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</si>
  <si>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</si>
  <si>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</si>
  <si>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</si>
  <si>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</si>
  <si>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</si>
  <si>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</si>
  <si>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</si>
  <si>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</si>
  <si>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</si>
  <si>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</si>
  <si>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</si>
  <si>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</si>
  <si>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</si>
  <si>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</si>
  <si>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</si>
  <si>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</si>
  <si>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</si>
  <si>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</si>
  <si>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</si>
  <si>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</si>
  <si>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</si>
  <si>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</si>
  <si>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</si>
  <si>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</si>
  <si>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</si>
  <si>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</si>
  <si>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</si>
  <si>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</si>
  <si>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</si>
  <si>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</si>
  <si>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</si>
  <si>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</si>
  <si>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</si>
  <si>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</si>
  <si>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</si>
  <si>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</si>
  <si>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</si>
  <si>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</si>
  <si>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</si>
  <si>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</si>
  <si>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</si>
  <si>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</si>
  <si>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</si>
  <si>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</si>
  <si>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</si>
  <si>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</si>
  <si>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</si>
  <si>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</si>
  <si>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</si>
  <si>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</si>
  <si>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</si>
  <si>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</si>
  <si>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</si>
  <si>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</si>
  <si>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</si>
  <si>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</si>
  <si>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</si>
  <si>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</si>
  <si>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</si>
  <si>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</si>
  <si>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</si>
  <si>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</si>
  <si>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</si>
  <si>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</si>
  <si>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</si>
  <si>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</si>
  <si>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</si>
  <si>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</si>
  <si>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</si>
  <si>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</si>
  <si>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</si>
  <si>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</si>
  <si>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</si>
  <si>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</si>
  <si>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</si>
  <si>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</si>
  <si>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</si>
  <si>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</si>
  <si>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</si>
  <si>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</si>
  <si>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</si>
  <si>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</si>
  <si>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</si>
  <si>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</si>
  <si>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</si>
  <si>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</si>
  <si>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</si>
  <si>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</si>
  <si>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</si>
  <si>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</si>
  <si>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</si>
  <si>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</si>
  <si>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</si>
  <si>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</si>
  <si>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</si>
  <si>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</si>
  <si>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</si>
  <si>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</si>
  <si>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</si>
  <si>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</si>
  <si>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</si>
  <si>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</si>
  <si>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</si>
  <si>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</si>
  <si>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</si>
  <si>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</si>
  <si>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</si>
  <si>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</si>
  <si>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</si>
  <si>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</si>
  <si>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</si>
  <si>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</si>
  <si>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</si>
  <si>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</si>
  <si>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</si>
  <si>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</si>
  <si>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</si>
  <si>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</si>
  <si>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</si>
  <si>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</si>
  <si>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</si>
  <si>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</si>
  <si>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</si>
  <si>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</si>
  <si>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</si>
  <si>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</si>
  <si>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</si>
  <si>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</si>
  <si>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</si>
  <si>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</si>
  <si>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</si>
  <si>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</si>
  <si>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</si>
  <si>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</si>
  <si>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</si>
  <si>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</si>
  <si>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</si>
  <si>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</si>
  <si>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</si>
  <si>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</si>
  <si>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</si>
  <si>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</si>
  <si>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</si>
  <si>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</si>
  <si>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</si>
  <si>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</si>
  <si>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</si>
  <si>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</si>
  <si>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</si>
  <si>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</si>
  <si>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</si>
  <si>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</si>
  <si>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</si>
  <si>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</si>
  <si>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</si>
  <si>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</si>
  <si>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</si>
  <si>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</si>
  <si>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</si>
  <si>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</si>
  <si>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</si>
  <si>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</si>
  <si>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</si>
  <si>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</si>
  <si>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</si>
  <si>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</si>
  <si>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</si>
  <si>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</si>
  <si>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</si>
  <si>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</si>
  <si>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</si>
  <si>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</si>
  <si>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</si>
  <si>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</si>
  <si>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</si>
  <si>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</si>
  <si>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</si>
  <si>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</si>
  <si>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</si>
  <si>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</si>
  <si>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</si>
  <si>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</si>
  <si>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</si>
  <si>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</si>
  <si>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</si>
  <si>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</si>
  <si>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</si>
  <si>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</si>
  <si>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</si>
  <si>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</si>
  <si>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</si>
  <si>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</si>
  <si>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</si>
  <si>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</si>
  <si>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</si>
  <si>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</si>
  <si>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</si>
  <si>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</si>
  <si>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</si>
  <si>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</si>
  <si>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</si>
  <si>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</si>
  <si>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</si>
  <si>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</si>
  <si>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</si>
  <si>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</si>
  <si>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</si>
  <si>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</si>
  <si>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</si>
  <si>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</si>
  <si>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</si>
  <si>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</si>
  <si>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</si>
  <si>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</si>
  <si>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</si>
  <si>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</si>
  <si>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</si>
  <si>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</si>
  <si>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</si>
  <si>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</si>
  <si>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</si>
  <si>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</si>
  <si>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</si>
  <si>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</si>
  <si>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</si>
  <si>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</si>
  <si>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</si>
  <si>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</si>
  <si>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</si>
  <si>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</si>
  <si>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</si>
  <si>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</si>
  <si>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</si>
  <si>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</si>
  <si>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</si>
  <si>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</si>
  <si>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</si>
  <si>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</si>
  <si>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</si>
  <si>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</si>
  <si>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</si>
  <si>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</si>
  <si>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</si>
  <si>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</si>
  <si>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</si>
  <si>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</si>
  <si>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</si>
  <si>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</si>
  <si>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</si>
  <si>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</si>
  <si>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</si>
  <si>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</si>
  <si>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</si>
  <si>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</si>
  <si>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</si>
  <si>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</si>
  <si>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</si>
  <si>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</si>
  <si>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</si>
  <si>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</si>
  <si>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</si>
  <si>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</si>
  <si>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</si>
  <si>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</si>
  <si>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</si>
  <si>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</si>
  <si>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</si>
  <si>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</si>
  <si>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</si>
  <si>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</si>
  <si>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</si>
  <si>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</si>
  <si>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</si>
  <si>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</si>
  <si>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</si>
  <si>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</si>
  <si>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</si>
  <si>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</si>
  <si>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</si>
  <si>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</si>
  <si>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</si>
  <si>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</si>
  <si>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</si>
  <si>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</si>
  <si>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</si>
  <si>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</si>
  <si>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</si>
  <si>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</si>
  <si>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</si>
  <si>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</si>
  <si>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</si>
  <si>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</si>
  <si>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</si>
  <si>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</si>
  <si>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</si>
  <si>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</si>
  <si>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</si>
  <si>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</si>
  <si>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</si>
  <si>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</si>
  <si>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</si>
  <si>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</si>
  <si>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</si>
  <si>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</si>
  <si>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</si>
  <si>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</si>
  <si>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</si>
  <si>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</si>
  <si>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</si>
  <si>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</si>
  <si>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</si>
  <si>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</si>
  <si>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</si>
  <si>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</si>
  <si>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</si>
  <si>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</si>
  <si>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</si>
  <si>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</si>
  <si>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</si>
  <si>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</si>
  <si>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</si>
  <si>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</si>
  <si>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</si>
  <si>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</si>
  <si>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</si>
  <si>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</si>
  <si>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</si>
  <si>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</si>
  <si>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</si>
  <si>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</si>
  <si>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</si>
  <si>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</si>
  <si>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</si>
  <si>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</si>
  <si>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</si>
  <si>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</si>
  <si>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</si>
  <si>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</si>
  <si>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</si>
  <si>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</si>
  <si>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</si>
  <si>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</si>
  <si>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</si>
  <si>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</si>
  <si>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</si>
  <si>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</si>
  <si>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</si>
  <si>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</si>
  <si>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</si>
  <si>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</si>
  <si>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</si>
  <si>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</si>
  <si>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</si>
  <si>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</si>
  <si>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</si>
  <si>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</si>
  <si>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</si>
  <si>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</si>
  <si>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</si>
  <si>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</si>
  <si>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</si>
  <si>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</si>
  <si>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</si>
  <si>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</si>
  <si>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</si>
  <si>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</si>
  <si>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</si>
  <si>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</si>
  <si>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</si>
  <si>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</si>
  <si>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</si>
  <si>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</si>
  <si>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</si>
  <si>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</si>
  <si>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</si>
  <si>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</si>
  <si>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</si>
  <si>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</si>
  <si>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</si>
  <si>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</si>
  <si>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</si>
  <si>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</si>
  <si>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</si>
  <si>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</si>
  <si>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</si>
  <si>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</si>
  <si>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</si>
  <si>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</si>
  <si>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</si>
  <si>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</si>
  <si>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</si>
  <si>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</si>
  <si>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</si>
  <si>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</si>
  <si>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</si>
  <si>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</si>
  <si>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</si>
  <si>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</si>
  <si>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</si>
  <si>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</si>
  <si>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</si>
  <si>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</si>
  <si>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</si>
  <si>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</si>
  <si>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</si>
  <si>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</si>
  <si>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</si>
  <si>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</si>
  <si>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</si>
  <si>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</si>
  <si>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</si>
  <si>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</si>
  <si>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</si>
  <si>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</si>
  <si>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</si>
  <si>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</si>
  <si>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</si>
  <si>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</si>
  <si>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</si>
  <si>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</si>
  <si>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</si>
  <si>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</si>
  <si>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</si>
  <si>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</si>
  <si>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</si>
  <si>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</si>
  <si>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</si>
  <si>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</si>
  <si>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</si>
  <si>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</si>
  <si>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</si>
  <si>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</si>
  <si>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</si>
  <si>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</si>
  <si>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</si>
  <si>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</si>
  <si>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</si>
  <si>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</si>
  <si>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</si>
  <si>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</si>
  <si>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</si>
  <si>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</si>
  <si>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</si>
  <si>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</si>
  <si>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</si>
  <si>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</si>
  <si>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</si>
  <si>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</si>
  <si>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</si>
  <si>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</si>
  <si>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</si>
  <si>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</si>
  <si>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</si>
  <si>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</si>
  <si>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</si>
  <si>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</si>
  <si>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</si>
  <si>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</si>
  <si>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</si>
  <si>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</si>
  <si>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</si>
  <si>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</si>
  <si>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</si>
  <si>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</si>
  <si>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</si>
  <si>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</si>
  <si>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</si>
  <si>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</si>
  <si>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</si>
  <si>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</si>
  <si>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</si>
  <si>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</si>
  <si>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</si>
  <si>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</si>
  <si>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</si>
  <si>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</si>
  <si>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</si>
  <si>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</si>
  <si>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</si>
  <si>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</si>
  <si>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</si>
  <si>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</si>
  <si>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</si>
  <si>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</si>
  <si>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</si>
  <si>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</si>
  <si>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</si>
  <si>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</si>
  <si>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</si>
  <si>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</si>
  <si>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</si>
  <si>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</si>
  <si>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</si>
  <si>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</si>
  <si>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</si>
  <si>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</si>
  <si>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</si>
  <si>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</si>
  <si>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</si>
  <si>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</si>
  <si>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</si>
  <si>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</si>
  <si>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</si>
  <si>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</si>
  <si>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</si>
  <si>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</si>
  <si>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</si>
  <si>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</si>
  <si>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</si>
  <si>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</si>
  <si>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</si>
  <si>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</si>
  <si>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</si>
  <si>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</si>
  <si>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</si>
  <si>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</si>
  <si>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</si>
  <si>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</si>
  <si>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</si>
  <si>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</si>
  <si>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</si>
  <si>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</si>
  <si>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</si>
  <si>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</si>
  <si>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</si>
  <si>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</si>
  <si>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</si>
  <si>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</si>
  <si>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</si>
  <si>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</si>
  <si>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</si>
  <si>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</si>
  <si>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</si>
  <si>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</si>
  <si>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</si>
  <si>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</si>
  <si>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</si>
  <si>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</si>
  <si>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</si>
  <si>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</si>
  <si>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</si>
  <si>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</si>
  <si>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</si>
  <si>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</si>
  <si>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</si>
  <si>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</si>
  <si>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</si>
  <si>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</si>
  <si>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</si>
  <si>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</si>
  <si>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</si>
  <si>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</si>
  <si>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</si>
  <si>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</si>
  <si>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</si>
  <si>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</si>
  <si>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</si>
  <si>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</si>
  <si>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</si>
  <si>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</si>
  <si>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</si>
  <si>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</si>
  <si>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</si>
  <si>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</si>
  <si>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</si>
  <si>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</si>
  <si>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</si>
  <si>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</si>
  <si>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</si>
  <si>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</si>
  <si>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</si>
  <si>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</si>
  <si>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</si>
  <si>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</si>
  <si>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</si>
  <si>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</si>
  <si>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</si>
  <si>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</si>
  <si>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</si>
  <si>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</si>
  <si>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</si>
  <si>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</si>
  <si>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</si>
  <si>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</si>
  <si>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</si>
  <si>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</si>
  <si>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</si>
  <si>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</si>
  <si>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</si>
  <si>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</si>
  <si>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</si>
  <si>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</si>
  <si>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</si>
  <si>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</si>
  <si>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</si>
  <si>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</si>
  <si>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</si>
  <si>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</si>
  <si>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</si>
  <si>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</si>
  <si>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</si>
  <si>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</si>
  <si>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</si>
  <si>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</si>
  <si>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</si>
  <si>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</si>
  <si>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</si>
  <si>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</si>
  <si>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</si>
  <si>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</si>
  <si>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</si>
  <si>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</si>
  <si>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</si>
  <si>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</si>
  <si>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</si>
  <si>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</si>
  <si>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</si>
  <si>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</si>
  <si>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</si>
  <si>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</si>
  <si>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</si>
  <si>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</si>
  <si>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</si>
  <si>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</si>
  <si>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</si>
  <si>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</si>
  <si>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</si>
  <si>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</si>
  <si>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</si>
  <si>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</si>
  <si>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</si>
  <si>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</si>
  <si>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</si>
  <si>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</si>
  <si>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</si>
  <si>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</si>
  <si>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</si>
  <si>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</si>
  <si>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</si>
  <si>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</si>
  <si>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</si>
  <si>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</si>
  <si>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</si>
  <si>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</si>
  <si>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</si>
  <si>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</si>
  <si>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</si>
  <si>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</si>
  <si>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</si>
  <si>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</si>
  <si>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</si>
  <si>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</si>
  <si>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</si>
  <si>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</si>
  <si>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</si>
  <si>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</si>
  <si>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</si>
  <si>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</si>
  <si>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</si>
  <si>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</si>
  <si>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</si>
  <si>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</si>
  <si>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</si>
  <si>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</si>
  <si>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</si>
  <si>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</si>
  <si>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</si>
  <si>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</si>
  <si>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</si>
  <si>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</si>
  <si>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</si>
  <si>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</si>
  <si>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</si>
  <si>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</si>
  <si>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</si>
  <si>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</si>
  <si>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</si>
  <si>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</si>
  <si>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</si>
  <si>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</si>
  <si>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</si>
  <si>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</si>
  <si>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</si>
  <si>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</si>
  <si>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</si>
  <si>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</si>
  <si>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</si>
  <si>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</si>
  <si>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</si>
  <si>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</si>
  <si>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</si>
  <si>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</si>
  <si>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</si>
  <si>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</si>
  <si>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</si>
  <si>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</si>
  <si>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</si>
  <si>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</si>
  <si>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</si>
  <si>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</si>
  <si>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</si>
  <si>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</si>
  <si>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</si>
  <si>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</si>
  <si>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</si>
  <si>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</si>
  <si>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</si>
  <si>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</si>
  <si>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</si>
  <si>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</si>
  <si>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</si>
  <si>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</si>
  <si>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</si>
  <si>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</si>
  <si>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</si>
  <si>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</si>
  <si>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</si>
  <si>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</si>
  <si>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</si>
  <si>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</si>
  <si>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</si>
  <si>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</si>
  <si>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</si>
  <si>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</si>
  <si>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</si>
  <si>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</si>
  <si>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</si>
  <si>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</si>
  <si>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</si>
  <si>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</si>
  <si>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</si>
  <si>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</si>
  <si>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</si>
  <si>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</si>
  <si>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</si>
  <si>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</si>
  <si>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</si>
  <si>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</si>
  <si>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</si>
  <si>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</si>
  <si>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</si>
  <si>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</si>
  <si>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</si>
  <si>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</si>
  <si>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</si>
  <si>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</si>
  <si>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</si>
  <si>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</si>
  <si>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</si>
  <si>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</si>
  <si>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</si>
  <si>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</si>
  <si>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</si>
  <si>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</si>
  <si>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</si>
  <si>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</si>
  <si>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</si>
  <si>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</si>
  <si>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</si>
  <si>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</si>
  <si>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</si>
  <si>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</si>
  <si>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</si>
  <si>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</si>
  <si>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</si>
  <si>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</si>
  <si>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</si>
  <si>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</si>
  <si>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</si>
  <si>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</si>
  <si>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</si>
  <si>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</si>
  <si>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</si>
  <si>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</si>
  <si>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</si>
  <si>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</si>
  <si>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</si>
  <si>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</si>
  <si>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</si>
  <si>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</si>
  <si>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</si>
  <si>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</si>
  <si>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</si>
  <si>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</si>
  <si>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</si>
  <si>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</si>
  <si>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</si>
  <si>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</si>
  <si>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</si>
  <si>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</si>
  <si>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</si>
  <si>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</si>
  <si>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</si>
  <si>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</si>
  <si>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</si>
  <si>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</si>
  <si>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</si>
  <si>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</si>
  <si>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</si>
  <si>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</si>
  <si>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</si>
  <si>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</si>
  <si>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</si>
  <si>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</si>
  <si>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</si>
  <si>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</si>
  <si>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</si>
  <si>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</si>
  <si>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</si>
  <si>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</si>
  <si>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</si>
  <si>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</si>
  <si>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</si>
  <si>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</si>
  <si>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</si>
  <si>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</si>
  <si>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</si>
  <si>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</si>
  <si>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</si>
  <si>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</si>
  <si>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</si>
  <si>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</si>
  <si>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</si>
  <si>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</si>
  <si>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</si>
  <si>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</si>
  <si>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</si>
  <si>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</si>
  <si>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</si>
  <si>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</si>
  <si>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</si>
  <si>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</si>
  <si>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</si>
  <si>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</si>
  <si>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</si>
  <si>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</si>
  <si>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</si>
  <si>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</si>
  <si>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</si>
  <si>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</si>
  <si>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</si>
  <si>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</si>
  <si>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</si>
  <si>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</si>
  <si>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</si>
  <si>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</si>
  <si>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</si>
  <si>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</si>
  <si>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</si>
  <si>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</si>
  <si>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</si>
  <si>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</si>
  <si>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</si>
  <si>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</si>
  <si>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</si>
  <si>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</si>
  <si>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</si>
  <si>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</si>
  <si>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</si>
  <si>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</si>
  <si>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</si>
  <si>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</si>
  <si>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</si>
  <si>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</si>
  <si>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</si>
  <si>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</si>
  <si>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</si>
  <si>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</si>
  <si>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</si>
  <si>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</si>
  <si>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</si>
  <si>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</si>
  <si>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</si>
  <si>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</si>
  <si>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</si>
  <si>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</si>
  <si>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</si>
  <si>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</si>
  <si>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</si>
  <si>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</si>
  <si>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</si>
  <si>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</si>
  <si>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</si>
  <si>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</si>
  <si>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</si>
  <si>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</si>
  <si>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</si>
  <si>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</si>
  <si>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</si>
  <si>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</si>
  <si>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</si>
  <si>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</si>
  <si>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</si>
  <si>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</si>
  <si>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</si>
  <si>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</si>
  <si>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</si>
  <si>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</si>
  <si>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</si>
  <si>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</si>
  <si>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</si>
  <si>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</si>
  <si>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</si>
  <si>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</si>
  <si>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</si>
  <si>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</si>
  <si>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</si>
  <si>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</si>
  <si>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</si>
  <si>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</si>
  <si>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</si>
  <si>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</si>
  <si>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</si>
  <si>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</si>
  <si>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</si>
  <si>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</si>
  <si>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</si>
  <si>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</si>
  <si>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</si>
  <si>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</si>
  <si>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</si>
  <si>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</si>
  <si>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</si>
  <si>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</si>
  <si>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</si>
  <si>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</si>
  <si>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</si>
  <si>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</si>
  <si>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</si>
  <si>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</si>
  <si>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</si>
  <si>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</si>
  <si>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</si>
  <si>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</si>
  <si>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</si>
  <si>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</si>
  <si>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</si>
  <si>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</si>
  <si>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</si>
  <si>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</si>
  <si>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</si>
  <si>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</si>
  <si>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</si>
  <si>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</si>
  <si>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</si>
  <si>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</si>
  <si>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</si>
  <si>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</si>
  <si>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</si>
  <si>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</si>
  <si>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</si>
  <si>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</si>
  <si>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</si>
  <si>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</si>
  <si>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</si>
  <si>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</si>
  <si>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</si>
  <si>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</si>
  <si>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</si>
  <si>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</si>
  <si>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</si>
  <si>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</si>
  <si>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</si>
  <si>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</si>
  <si>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</si>
  <si>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</si>
  <si>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</si>
  <si>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</si>
  <si>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</si>
  <si>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</si>
  <si>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</si>
  <si>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</si>
  <si>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</si>
  <si>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</si>
  <si>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</si>
  <si>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</si>
  <si>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</si>
  <si>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</si>
  <si>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</si>
  <si>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</si>
  <si>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</si>
  <si>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</si>
  <si>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</si>
  <si>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</si>
  <si>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</si>
  <si>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</si>
  <si>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</si>
  <si>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</si>
  <si>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</si>
  <si>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</si>
  <si>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</si>
  <si>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</si>
  <si>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</si>
  <si>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</si>
  <si>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</si>
  <si>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</si>
  <si>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</si>
  <si>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</si>
  <si>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</si>
  <si>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</si>
  <si>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</si>
  <si>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</si>
  <si>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</si>
  <si>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</si>
  <si>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</si>
  <si>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</si>
  <si>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</si>
  <si>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</si>
  <si>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</si>
  <si>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</si>
  <si>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</si>
  <si>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</si>
  <si>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</si>
  <si>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</si>
  <si>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</si>
  <si>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</si>
  <si>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</si>
  <si>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</si>
  <si>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</si>
  <si>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</si>
  <si>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</si>
  <si>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</si>
  <si>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</si>
  <si>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</si>
  <si>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</si>
  <si>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</si>
  <si>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</si>
  <si>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</si>
  <si>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</si>
  <si>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</si>
  <si>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</si>
  <si>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</si>
  <si>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</si>
  <si>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</si>
  <si>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</si>
  <si>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</si>
  <si>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</si>
  <si>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</si>
  <si>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</si>
  <si>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</si>
  <si>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</si>
  <si>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</si>
  <si>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</si>
  <si>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</si>
  <si>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</si>
  <si>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</si>
  <si>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</si>
  <si>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</si>
  <si>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</si>
  <si>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</si>
  <si>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</si>
  <si>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</si>
  <si>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</si>
  <si>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</si>
  <si>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</si>
  <si>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</si>
  <si>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</si>
  <si>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</si>
  <si>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</si>
  <si>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</si>
  <si>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</si>
  <si>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</si>
  <si>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</si>
  <si>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</si>
  <si>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</si>
  <si>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</si>
  <si>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</si>
  <si>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</si>
  <si>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</si>
  <si>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</si>
  <si>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</si>
  <si>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</si>
  <si>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</si>
  <si>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</si>
  <si>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</si>
  <si>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</si>
  <si>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</si>
  <si>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</si>
  <si>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</si>
  <si>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</si>
  <si>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</si>
  <si>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</si>
  <si>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</si>
  <si>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</si>
  <si>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</si>
  <si>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</si>
  <si>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</si>
  <si>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</si>
  <si>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</si>
  <si>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</si>
  <si>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</si>
  <si>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</si>
  <si>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</si>
  <si>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</si>
  <si>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</si>
  <si>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</si>
  <si>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</si>
  <si>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</si>
  <si>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</si>
  <si>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</si>
  <si>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</si>
  <si>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</si>
  <si>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</si>
  <si>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</si>
  <si>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</si>
  <si>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</si>
  <si>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</si>
  <si>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</si>
  <si>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</si>
  <si>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</si>
  <si>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</si>
  <si>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</si>
  <si>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</si>
  <si>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</si>
  <si>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</si>
  <si>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</si>
  <si>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</si>
  <si>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</si>
  <si>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</si>
  <si>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</si>
  <si>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</si>
  <si>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</si>
  <si>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</si>
  <si>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</si>
  <si>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</si>
  <si>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</si>
  <si>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</si>
  <si>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</si>
  <si>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</si>
  <si>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</si>
  <si>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</si>
  <si>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</si>
  <si>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</si>
  <si>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</si>
  <si>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</si>
  <si>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</si>
  <si>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</si>
  <si>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</si>
  <si>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</si>
  <si>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</si>
  <si>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</si>
  <si>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</si>
  <si>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</si>
  <si>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</si>
  <si>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</si>
  <si>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</si>
  <si>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</si>
  <si>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</si>
  <si>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</si>
  <si>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</si>
  <si>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</si>
  <si>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</si>
  <si>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</si>
  <si>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</si>
  <si>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</si>
  <si>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</si>
  <si>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</si>
  <si>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</si>
  <si>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</si>
  <si>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</si>
  <si>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</si>
  <si>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</si>
  <si>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</si>
  <si>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</si>
  <si>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</si>
  <si>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</si>
  <si>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</si>
  <si>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</si>
  <si>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</si>
  <si>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</si>
  <si>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</si>
  <si>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</si>
  <si>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</si>
  <si>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</si>
  <si>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</si>
  <si>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</si>
  <si>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</si>
  <si>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</si>
  <si>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</si>
  <si>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</si>
  <si>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</si>
  <si>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</si>
  <si>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</si>
  <si>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</si>
  <si>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</si>
  <si>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</si>
  <si>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</si>
  <si>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</si>
  <si>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</si>
  <si>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</si>
  <si>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</si>
  <si>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</si>
  <si>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</si>
  <si>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</si>
  <si>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</si>
  <si>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</si>
  <si>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</si>
  <si>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</si>
  <si>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</si>
  <si>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</si>
  <si>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</si>
  <si>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</si>
  <si>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</si>
  <si>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</si>
  <si>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</si>
  <si>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</si>
  <si>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</si>
  <si>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</si>
  <si>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</si>
  <si>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</si>
  <si>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</si>
  <si>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</si>
  <si>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</si>
  <si>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</si>
  <si>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</si>
  <si>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</si>
  <si>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</si>
  <si>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</si>
  <si>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</si>
  <si>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</si>
  <si>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</si>
  <si>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</si>
  <si>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</si>
  <si>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</si>
  <si>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</si>
  <si>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</si>
  <si>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</si>
  <si>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</si>
  <si>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</si>
  <si>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</si>
  <si>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</si>
  <si>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</si>
  <si>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</si>
  <si>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</si>
  <si>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</si>
  <si>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</si>
  <si>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</si>
  <si>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</si>
  <si>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</si>
  <si>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</si>
  <si>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</si>
  <si>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</si>
  <si>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</si>
  <si>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</si>
  <si>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</si>
  <si>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</si>
  <si>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</si>
  <si>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</si>
  <si>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</si>
  <si>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</si>
  <si>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</si>
  <si>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</si>
  <si>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</si>
  <si>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</si>
  <si>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</si>
  <si>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</si>
  <si>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</si>
  <si>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</si>
  <si>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</si>
  <si>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</si>
  <si>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</si>
  <si>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</si>
  <si>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</si>
  <si>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</si>
  <si>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</si>
  <si>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</si>
  <si>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</si>
  <si>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</si>
  <si>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</si>
  <si>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</si>
  <si>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</si>
  <si>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</si>
  <si>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</si>
  <si>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</si>
  <si>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</si>
  <si>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</si>
  <si>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</si>
  <si>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</si>
  <si>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</si>
  <si>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</si>
  <si>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</si>
  <si>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</si>
  <si>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</si>
  <si>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</si>
  <si>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</si>
  <si>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</si>
  <si>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</si>
  <si>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</si>
  <si>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</si>
  <si>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</si>
  <si>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</si>
  <si>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</si>
  <si>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</si>
  <si>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</si>
  <si>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</si>
  <si>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</si>
  <si>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</si>
  <si>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</si>
  <si>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</si>
  <si>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</si>
  <si>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</si>
  <si>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</si>
  <si>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</si>
  <si>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</si>
  <si>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</si>
  <si>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</si>
  <si>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</si>
  <si>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</si>
  <si>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</si>
  <si>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</si>
  <si>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</si>
  <si>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</si>
  <si>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</si>
  <si>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</si>
  <si>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</si>
  <si>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</si>
  <si>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</si>
  <si>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</si>
  <si>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</si>
  <si>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</si>
  <si>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</si>
  <si>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</si>
  <si>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</si>
  <si>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</si>
  <si>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</si>
  <si>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</si>
  <si>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</si>
  <si>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</si>
  <si>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</si>
  <si>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</si>
  <si>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</si>
  <si>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</si>
  <si>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</si>
  <si>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</si>
  <si>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</si>
  <si>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</si>
  <si>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</si>
  <si>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</si>
  <si>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</si>
  <si>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</si>
  <si>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</si>
  <si>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</si>
  <si>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</si>
  <si>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</si>
  <si>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</si>
  <si>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</si>
  <si>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</si>
  <si>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</si>
  <si>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</si>
  <si>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</si>
  <si>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</si>
  <si>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</si>
  <si>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</si>
  <si>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</si>
  <si>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</si>
  <si>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</si>
  <si>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</si>
  <si>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</si>
  <si>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</si>
  <si>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</si>
  <si>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</si>
  <si>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</si>
  <si>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</si>
  <si>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</si>
  <si>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</si>
  <si>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</si>
  <si>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</si>
  <si>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</si>
  <si>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</si>
  <si>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</si>
  <si>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</si>
  <si>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</si>
  <si>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</si>
  <si>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</si>
  <si>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</si>
  <si>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</si>
  <si>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</si>
  <si>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</si>
  <si>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</si>
  <si>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</si>
  <si>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</si>
  <si>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</si>
  <si>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</si>
  <si>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</si>
  <si>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</si>
  <si>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</si>
  <si>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</si>
  <si>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</si>
  <si>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</si>
  <si>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</si>
  <si>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</si>
  <si>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</si>
  <si>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</si>
  <si>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</si>
  <si>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</si>
  <si>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</si>
  <si>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</si>
  <si>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</si>
  <si>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</si>
  <si>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</si>
  <si>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</si>
  <si>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</si>
  <si>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</si>
  <si>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</si>
  <si>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</si>
  <si>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</si>
  <si>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</si>
  <si>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</si>
  <si>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</si>
  <si>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</si>
  <si>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</si>
  <si>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</si>
  <si>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</si>
  <si>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</si>
  <si>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</si>
  <si>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</si>
  <si>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</si>
  <si>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</si>
  <si>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</si>
  <si>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</si>
  <si>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</si>
  <si>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</si>
  <si>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</si>
  <si>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</si>
  <si>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</si>
  <si>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</si>
  <si>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</si>
  <si>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</si>
  <si>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</si>
  <si>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</si>
  <si>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</si>
  <si>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</si>
  <si>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</si>
  <si>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</si>
  <si>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</si>
  <si>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</si>
  <si>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</si>
  <si>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</si>
  <si>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</si>
  <si>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</si>
  <si>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</si>
  <si>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</si>
  <si>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</si>
  <si>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</si>
  <si>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</si>
  <si>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</si>
  <si>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</si>
  <si>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</si>
  <si>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</si>
  <si>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</si>
  <si>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</si>
  <si>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</si>
  <si>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</si>
  <si>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</si>
  <si>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</si>
  <si>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</si>
  <si>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</si>
  <si>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</si>
  <si>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</si>
  <si>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</si>
  <si>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</si>
  <si>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</si>
  <si>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</si>
  <si>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</si>
  <si>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</si>
  <si>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</si>
  <si>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</si>
  <si>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</si>
  <si>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</si>
  <si>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</si>
  <si>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</si>
  <si>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</si>
  <si>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</si>
  <si>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</si>
  <si>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</si>
  <si>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</si>
  <si>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</si>
  <si>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</si>
  <si>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</si>
  <si>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</si>
  <si>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</si>
  <si>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</si>
  <si>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</si>
  <si>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</si>
  <si>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</si>
  <si>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</si>
  <si>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</si>
  <si>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</si>
  <si>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</si>
  <si>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</si>
  <si>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</si>
  <si>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</si>
  <si>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</si>
  <si>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</si>
  <si>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</si>
  <si>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</si>
  <si>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</si>
  <si>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</si>
  <si>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</si>
  <si>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</si>
  <si>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</si>
  <si>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</si>
  <si>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</si>
  <si>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</si>
  <si>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</si>
  <si>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</si>
  <si>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</si>
  <si>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</si>
  <si>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</si>
  <si>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</si>
  <si>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</si>
  <si>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</si>
  <si>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</si>
  <si>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</si>
  <si>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</si>
  <si>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</si>
  <si>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</si>
  <si>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</si>
  <si>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</si>
  <si>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</si>
  <si>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</si>
  <si>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</si>
  <si>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</si>
  <si>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</si>
  <si>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</si>
  <si>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</si>
  <si>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</si>
  <si>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</si>
  <si>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</si>
  <si>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</si>
  <si>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</si>
  <si>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</si>
  <si>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</si>
  <si>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</si>
  <si>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</si>
  <si>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</si>
  <si>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</si>
  <si>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</si>
  <si>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</si>
  <si>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</si>
  <si>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</si>
  <si>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</si>
  <si>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</si>
  <si>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</si>
  <si>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</si>
  <si>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</si>
  <si>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</si>
  <si>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</si>
  <si>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</si>
  <si>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</si>
  <si>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</si>
  <si>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</si>
  <si>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</si>
  <si>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</si>
  <si>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</si>
  <si>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</si>
  <si>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</si>
  <si>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</si>
  <si>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</si>
  <si>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</si>
  <si>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</si>
  <si>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</si>
  <si>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</si>
  <si>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</si>
  <si>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</si>
  <si>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</si>
  <si>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</si>
  <si>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</si>
  <si>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</si>
  <si>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</si>
  <si>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</si>
  <si>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</si>
  <si>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</si>
  <si>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</si>
  <si>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</si>
  <si>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</si>
  <si>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</si>
  <si>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</si>
  <si>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</si>
  <si>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</si>
  <si>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</si>
  <si>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</si>
  <si>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</si>
  <si>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</si>
  <si>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</si>
  <si>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</si>
  <si>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</si>
  <si>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</si>
  <si>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</si>
  <si>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</si>
  <si>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</si>
  <si>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</si>
  <si>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</si>
  <si>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</si>
  <si>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</si>
  <si>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</si>
  <si>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</si>
  <si>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</si>
  <si>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</si>
  <si>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</si>
  <si>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</si>
  <si>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</si>
  <si>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</si>
  <si>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</si>
  <si>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</si>
  <si>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</si>
  <si>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</si>
  <si>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</si>
  <si>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</si>
  <si>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</si>
  <si>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</si>
  <si>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</si>
  <si>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</si>
  <si>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</si>
  <si>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</si>
  <si>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</si>
  <si>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</si>
  <si>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</si>
  <si>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</si>
  <si>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</si>
  <si>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</si>
  <si>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</si>
  <si>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</si>
  <si>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</si>
  <si>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</si>
  <si>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</si>
  <si>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</si>
  <si>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</si>
  <si>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</si>
  <si>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</si>
  <si>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</si>
  <si>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</si>
  <si>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</si>
  <si>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</si>
  <si>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</si>
  <si>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</si>
  <si>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</si>
  <si>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</si>
  <si>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</si>
  <si>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</si>
  <si>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</si>
  <si>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</si>
  <si>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</si>
  <si>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</si>
  <si>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</si>
  <si>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</si>
  <si>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</si>
  <si>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</si>
  <si>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</si>
  <si>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</si>
  <si>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</si>
  <si>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</si>
  <si>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</si>
  <si>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</si>
  <si>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</si>
  <si>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</si>
  <si>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</si>
  <si>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</si>
  <si>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</si>
  <si>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</si>
  <si>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</si>
  <si>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</si>
  <si>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</si>
  <si>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</si>
  <si>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</si>
  <si>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</si>
  <si>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</si>
  <si>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</si>
  <si>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</si>
  <si>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</si>
  <si>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</si>
  <si>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</si>
  <si>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</si>
  <si>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</si>
  <si>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</si>
  <si>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</si>
  <si>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</si>
  <si>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</si>
  <si>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</si>
  <si>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</si>
  <si>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</si>
  <si>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</si>
  <si>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</si>
  <si>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</si>
  <si>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</si>
  <si>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</si>
  <si>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</si>
  <si>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</si>
  <si>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</si>
  <si>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</si>
  <si>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</si>
  <si>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</si>
  <si>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</si>
  <si>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</si>
  <si>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</si>
  <si>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</si>
  <si>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</si>
  <si>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</si>
  <si>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</si>
  <si>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</si>
  <si>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</si>
  <si>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</si>
  <si>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</si>
  <si>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</si>
  <si>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</si>
  <si>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</si>
  <si>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</si>
  <si>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</si>
  <si>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</si>
  <si>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</si>
  <si>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</si>
  <si>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</si>
  <si>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</si>
  <si>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</si>
  <si>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</si>
  <si>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</si>
  <si>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</si>
  <si>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</si>
  <si>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</si>
  <si>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</si>
  <si>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</si>
  <si>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</si>
  <si>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</si>
  <si>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</si>
  <si>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</si>
  <si>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</si>
  <si>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</si>
  <si>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</si>
  <si>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</si>
  <si>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</si>
  <si>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</si>
  <si>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</si>
  <si>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</si>
  <si>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</si>
  <si>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</si>
  <si>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</si>
  <si>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</si>
  <si>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</si>
  <si>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</si>
  <si>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</si>
  <si>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</si>
  <si>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</si>
  <si>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</si>
  <si>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</si>
  <si>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</si>
  <si>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</si>
  <si>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</si>
  <si>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</si>
  <si>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</si>
  <si>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</si>
  <si>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</si>
  <si>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</si>
  <si>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</si>
  <si>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</si>
  <si>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</si>
  <si>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</si>
  <si>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</si>
  <si>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</si>
  <si>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</si>
  <si>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</si>
  <si>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</si>
  <si>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</si>
  <si>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</si>
  <si>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</si>
  <si>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</si>
  <si>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</si>
  <si>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</si>
  <si>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</si>
  <si>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</si>
  <si>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</si>
  <si>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</si>
  <si>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</si>
  <si>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</si>
  <si>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</si>
  <si>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</si>
  <si>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</si>
  <si>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</si>
  <si>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</si>
  <si>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</si>
  <si>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</si>
  <si>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</si>
  <si>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</si>
  <si>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</si>
  <si>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</si>
  <si>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</si>
  <si>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</si>
  <si>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</si>
  <si>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</si>
  <si>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</si>
  <si>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</si>
  <si>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</si>
  <si>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</si>
  <si>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</si>
  <si>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</si>
  <si>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</si>
  <si>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</si>
  <si>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</si>
  <si>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</si>
  <si>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</si>
  <si>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</si>
  <si>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</si>
  <si>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</si>
  <si>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</si>
  <si>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</si>
  <si>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</si>
  <si>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</si>
  <si>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</si>
  <si>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</si>
  <si>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</si>
  <si>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</si>
  <si>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</si>
  <si>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</si>
  <si>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</si>
  <si>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</si>
  <si>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</si>
  <si>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</si>
  <si>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</si>
  <si>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</si>
  <si>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</si>
  <si>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</si>
  <si>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</si>
  <si>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</si>
  <si>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</si>
  <si>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</si>
  <si>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</si>
  <si>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</si>
  <si>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</si>
  <si>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</si>
  <si>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</si>
  <si>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</si>
  <si>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</si>
  <si>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</si>
  <si>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</si>
  <si>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</si>
  <si>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</si>
  <si>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</si>
  <si>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</si>
  <si>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</si>
  <si>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</si>
  <si>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</si>
  <si>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</si>
  <si>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</si>
  <si>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</si>
  <si>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</si>
  <si>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</si>
  <si>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</si>
  <si>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</si>
  <si>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</si>
  <si>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</si>
  <si>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</si>
  <si>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</si>
  <si>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</si>
  <si>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</si>
  <si>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</si>
  <si>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</si>
  <si>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</si>
  <si>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</si>
  <si>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</si>
  <si>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</si>
  <si>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</si>
  <si>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</si>
  <si>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</si>
  <si>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</si>
  <si>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</si>
  <si>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</si>
  <si>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</si>
  <si>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</si>
  <si>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</si>
  <si>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</si>
  <si>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</si>
  <si>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</si>
  <si>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</si>
  <si>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</si>
  <si>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</si>
  <si>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</si>
  <si>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</si>
  <si>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</si>
  <si>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</si>
  <si>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</si>
  <si>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</si>
  <si>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</si>
  <si>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</si>
  <si>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</si>
  <si>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</si>
  <si>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</si>
  <si>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</si>
  <si>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</si>
  <si>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</si>
  <si>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</si>
  <si>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</si>
  <si>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</si>
  <si>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</si>
  <si>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</si>
  <si>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</si>
  <si>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</si>
  <si>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</si>
  <si>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</si>
  <si>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</si>
  <si>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</si>
  <si>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</si>
  <si>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</si>
  <si>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</si>
  <si>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</si>
  <si>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</si>
  <si>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</si>
  <si>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</si>
  <si>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</si>
  <si>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</si>
  <si>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</si>
  <si>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</si>
  <si>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</si>
  <si>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</si>
  <si>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</si>
  <si>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</si>
  <si>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</si>
  <si>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</si>
  <si>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</si>
  <si>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</si>
  <si>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</si>
  <si>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</si>
  <si>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</si>
  <si>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</si>
  <si>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</si>
  <si>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</si>
  <si>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</si>
  <si>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</si>
  <si>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</si>
  <si>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</si>
  <si>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</si>
  <si>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</si>
  <si>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</si>
  <si>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</si>
  <si>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</si>
  <si>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</si>
  <si>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</si>
  <si>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</si>
  <si>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</si>
  <si>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</si>
  <si>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</si>
  <si>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</si>
  <si>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</si>
  <si>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</si>
  <si>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</si>
  <si>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</si>
  <si>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</si>
  <si>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</si>
  <si>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</si>
  <si>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</si>
  <si>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</si>
  <si>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</si>
  <si>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</si>
  <si>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</si>
  <si>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</si>
  <si>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</si>
  <si>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</si>
  <si>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</si>
  <si>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</si>
  <si>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</si>
  <si>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</si>
  <si>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</si>
  <si>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</si>
  <si>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</si>
  <si>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</si>
  <si>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</si>
  <si>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</si>
  <si>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</si>
  <si>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</si>
  <si>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</si>
  <si>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</si>
  <si>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</si>
  <si>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</si>
  <si>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</si>
  <si>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</si>
  <si>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</si>
  <si>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</si>
  <si>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</si>
  <si>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</si>
  <si>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</si>
  <si>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</si>
  <si>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</si>
  <si>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</si>
  <si>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</si>
  <si>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</si>
  <si>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</si>
  <si>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</si>
  <si>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</si>
  <si>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</si>
  <si>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</si>
  <si>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</si>
  <si>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</si>
  <si>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</si>
  <si>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</si>
  <si>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</si>
  <si>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</si>
  <si>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</si>
  <si>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</si>
  <si>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</si>
  <si>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</si>
  <si>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</si>
  <si>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</si>
  <si>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</si>
  <si>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</si>
  <si>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</si>
  <si>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</si>
  <si>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</si>
  <si>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</si>
  <si>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</si>
  <si>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</si>
  <si>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</si>
  <si>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</si>
  <si>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</si>
  <si>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</si>
  <si>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</si>
  <si>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</si>
  <si>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</si>
  <si>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</si>
  <si>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</si>
  <si>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</si>
  <si>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</si>
  <si>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</si>
  <si>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</si>
  <si>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</si>
  <si>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</si>
  <si>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</si>
  <si>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</si>
  <si>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</si>
  <si>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</si>
  <si>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</si>
  <si>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</si>
  <si>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</si>
  <si>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</si>
  <si>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</si>
  <si>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</si>
  <si>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</si>
  <si>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</si>
  <si>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</si>
  <si>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</si>
  <si>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</si>
  <si>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</si>
  <si>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</si>
  <si>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</si>
  <si>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</si>
  <si>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</si>
  <si>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</si>
  <si>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</si>
  <si>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</si>
  <si>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</si>
  <si>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</si>
  <si>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</si>
  <si>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</si>
  <si>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</si>
  <si>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</si>
  <si>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</si>
  <si>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</si>
  <si>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</si>
  <si>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</si>
  <si>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</si>
  <si>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</si>
  <si>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</si>
  <si>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</si>
  <si>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</si>
  <si>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</si>
  <si>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</si>
  <si>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</si>
  <si>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</si>
  <si>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</si>
  <si>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</si>
  <si>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</si>
  <si>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</si>
  <si>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</si>
  <si>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</si>
  <si>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</si>
  <si>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</si>
  <si>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</si>
  <si>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</si>
  <si>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</si>
  <si>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</si>
  <si>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</si>
  <si>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</si>
  <si>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</si>
  <si>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</si>
  <si>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</si>
  <si>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</si>
  <si>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</si>
  <si>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</si>
  <si>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</si>
  <si>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</si>
  <si>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</si>
  <si>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</si>
  <si>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</si>
  <si>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</si>
  <si>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</si>
  <si>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</si>
  <si>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</si>
  <si>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</si>
  <si>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</si>
  <si>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</si>
  <si>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</si>
  <si>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</si>
  <si>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</si>
  <si>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</si>
  <si>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</si>
  <si>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</si>
  <si>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</si>
  <si>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</si>
  <si>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</si>
  <si>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</si>
  <si>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</si>
  <si>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</si>
  <si>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</si>
  <si>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</si>
  <si>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</si>
  <si>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</si>
  <si>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</si>
  <si>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</si>
  <si>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</si>
  <si>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</si>
  <si>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</si>
  <si>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</si>
  <si>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</si>
  <si>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</si>
  <si>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</si>
  <si>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</si>
  <si>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</si>
  <si>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</si>
  <si>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</si>
  <si>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</si>
  <si>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</si>
  <si>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</si>
  <si>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</si>
  <si>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</si>
  <si>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</si>
  <si>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</si>
  <si>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</si>
  <si>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</si>
  <si>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</si>
  <si>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</si>
  <si>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</si>
  <si>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</si>
  <si>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</si>
  <si>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</si>
  <si>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</si>
  <si>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</si>
  <si>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</si>
  <si>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</si>
  <si>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</si>
  <si>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</si>
  <si>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</si>
  <si>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</si>
  <si>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</si>
  <si>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</si>
  <si>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</si>
  <si>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</si>
  <si>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</si>
  <si>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</si>
  <si>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</si>
  <si>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</si>
  <si>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</si>
  <si>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</si>
  <si>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</si>
  <si>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</si>
  <si>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</si>
  <si>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</si>
  <si>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</si>
  <si>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</si>
  <si>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</si>
  <si>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</si>
  <si>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</si>
  <si>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</si>
  <si>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</si>
  <si>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</si>
  <si>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</si>
  <si>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</si>
  <si>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</si>
  <si>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</si>
  <si>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</si>
  <si>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</si>
  <si>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</si>
  <si>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</si>
  <si>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</si>
  <si>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</si>
  <si>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</si>
  <si>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</si>
  <si>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</si>
  <si>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</si>
  <si>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</si>
  <si>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</si>
  <si>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</si>
  <si>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</si>
  <si>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</si>
  <si>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</si>
  <si>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</si>
  <si>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</si>
  <si>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</si>
  <si>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</si>
  <si>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</si>
  <si>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</si>
  <si>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</si>
  <si>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</si>
  <si>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</si>
  <si>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</si>
  <si>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</si>
  <si>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</si>
  <si>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</si>
  <si>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</si>
  <si>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</si>
  <si>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</si>
  <si>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</si>
  <si>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</si>
  <si>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</si>
  <si>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</si>
  <si>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</si>
  <si>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</si>
  <si>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</si>
  <si>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</si>
  <si>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</si>
  <si>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</si>
  <si>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</si>
  <si>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</si>
  <si>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</si>
  <si>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</si>
  <si>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</si>
  <si>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</si>
  <si>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</si>
  <si>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</si>
  <si>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</si>
  <si>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</si>
  <si>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</si>
  <si>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</si>
  <si>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</si>
  <si>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</si>
  <si>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</si>
  <si>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</si>
  <si>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</si>
  <si>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</si>
  <si>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</si>
  <si>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</si>
  <si>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</si>
  <si>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</si>
  <si>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</si>
  <si>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</si>
  <si>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</si>
  <si>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</si>
  <si>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</si>
  <si>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</si>
  <si>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</si>
  <si>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</si>
  <si>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</si>
  <si>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</si>
  <si>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</si>
  <si>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</si>
  <si>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</si>
  <si>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</si>
  <si>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</si>
  <si>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</si>
  <si>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</si>
  <si>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</si>
  <si>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</si>
  <si>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</si>
  <si>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</si>
  <si>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</si>
  <si>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</si>
  <si>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</si>
  <si>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</si>
  <si>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</si>
  <si>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</si>
  <si>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</si>
  <si>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</si>
  <si>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</si>
  <si>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</si>
  <si>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</si>
  <si>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</si>
  <si>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</si>
  <si>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</si>
  <si>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</si>
  <si>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</si>
  <si>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</si>
  <si>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</si>
  <si>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</si>
  <si>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</si>
  <si>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</si>
  <si>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</si>
  <si>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</si>
  <si>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</si>
  <si>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</si>
  <si>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</si>
  <si>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</si>
  <si>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</si>
  <si>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</si>
  <si>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</si>
  <si>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</si>
  <si>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</si>
  <si>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</si>
  <si>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</si>
  <si>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</si>
  <si>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</si>
  <si>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</si>
  <si>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</si>
  <si>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</si>
  <si>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</si>
  <si>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</si>
  <si>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</si>
  <si>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</si>
  <si>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</si>
  <si>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</si>
  <si>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</si>
  <si>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</si>
  <si>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</si>
  <si>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</si>
  <si>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</si>
  <si>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</si>
  <si>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</si>
  <si>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</si>
  <si>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</si>
  <si>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</si>
  <si>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</si>
  <si>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</si>
  <si>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</si>
  <si>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</si>
  <si>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</si>
  <si>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</si>
  <si>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</si>
  <si>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</si>
  <si>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</si>
  <si>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</si>
  <si>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</si>
  <si>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</si>
  <si>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</si>
  <si>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</si>
  <si>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</si>
  <si>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</si>
  <si>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</si>
  <si>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</si>
  <si>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</si>
  <si>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</si>
  <si>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</si>
  <si>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</si>
  <si>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</si>
  <si>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</si>
  <si>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</si>
  <si>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</si>
  <si>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</si>
  <si>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</si>
  <si>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</si>
  <si>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</si>
  <si>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</si>
  <si>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</si>
  <si>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</si>
  <si>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</si>
  <si>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</si>
  <si>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</si>
  <si>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</si>
  <si>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</si>
  <si>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</si>
  <si>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</si>
  <si>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</si>
  <si>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</si>
  <si>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</si>
  <si>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</si>
  <si>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</si>
  <si>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</si>
  <si>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</si>
  <si>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</si>
  <si>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</si>
  <si>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</si>
  <si>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</si>
  <si>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</si>
  <si>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</si>
  <si>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</si>
  <si>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</si>
  <si>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</si>
  <si>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</si>
  <si>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</si>
  <si>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</si>
  <si>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</si>
  <si>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</si>
  <si>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</si>
  <si>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</si>
  <si>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</si>
  <si>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</si>
  <si>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</si>
  <si>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</si>
  <si>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</si>
  <si>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</si>
  <si>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</si>
  <si>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</si>
  <si>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</si>
  <si>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</si>
  <si>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</si>
  <si>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</si>
  <si>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</si>
  <si>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</si>
  <si>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</si>
  <si>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</si>
  <si>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</si>
  <si>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</si>
  <si>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</si>
  <si>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</si>
  <si>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</si>
  <si>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</si>
  <si>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</si>
  <si>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</si>
  <si>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</si>
  <si>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</si>
  <si>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</si>
  <si>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</si>
  <si>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</si>
  <si>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</si>
  <si>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</si>
  <si>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</si>
  <si>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</si>
  <si>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</si>
  <si>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</si>
  <si>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</si>
  <si>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</si>
  <si>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</si>
  <si>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</si>
  <si>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</si>
  <si>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</si>
  <si>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</si>
  <si>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</si>
  <si>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</si>
  <si>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</si>
  <si>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</si>
  <si>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</si>
  <si>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</si>
  <si>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</si>
  <si>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</si>
  <si>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</si>
  <si>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</si>
  <si>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</si>
  <si>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</si>
  <si>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</si>
  <si>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</si>
  <si>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</si>
  <si>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</si>
  <si>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</si>
  <si>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</si>
  <si>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</si>
  <si>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</si>
  <si>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</si>
  <si>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</si>
  <si>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</si>
  <si>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</si>
  <si>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</si>
  <si>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</si>
  <si>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</si>
  <si>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</si>
  <si>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</si>
  <si>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</si>
  <si>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</si>
  <si>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</si>
  <si>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</si>
  <si>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</si>
  <si>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</si>
  <si>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</si>
  <si>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</si>
  <si>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</si>
  <si>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</si>
  <si>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</si>
  <si>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</si>
  <si>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</si>
  <si>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</si>
  <si>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</si>
  <si>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</si>
  <si>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</si>
  <si>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</si>
  <si>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</si>
  <si>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</si>
  <si>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</si>
  <si>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</si>
  <si>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</si>
  <si>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</si>
  <si>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</si>
  <si>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</si>
  <si>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</si>
  <si>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</si>
  <si>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</si>
  <si>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</si>
  <si>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</si>
  <si>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</si>
  <si>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</si>
  <si>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</si>
  <si>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</si>
  <si>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</si>
  <si>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</si>
  <si>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</si>
  <si>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</si>
  <si>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</si>
  <si>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</si>
  <si>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</si>
  <si>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</si>
  <si>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</si>
  <si>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</si>
  <si>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</si>
  <si>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</si>
  <si>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</si>
  <si>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</si>
  <si>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</si>
  <si>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</si>
  <si>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</si>
  <si>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</si>
  <si>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</si>
  <si>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</si>
  <si>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</si>
  <si>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</si>
  <si>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</si>
  <si>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</si>
  <si>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</si>
  <si>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</si>
  <si>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</si>
  <si>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</si>
  <si>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</si>
  <si>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</si>
  <si>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</si>
  <si>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</si>
  <si>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</si>
  <si>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</si>
  <si>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</si>
  <si>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</si>
  <si>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</si>
  <si>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</si>
  <si>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</si>
  <si>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</si>
  <si>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</si>
  <si>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</si>
  <si>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</si>
  <si>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</si>
  <si>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</si>
  <si>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</si>
  <si>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</si>
  <si>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</si>
  <si>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</si>
  <si>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</si>
  <si>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</si>
  <si>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</si>
  <si>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</si>
  <si>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</si>
  <si>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</si>
  <si>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</si>
  <si>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</si>
  <si>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</si>
  <si>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</si>
  <si>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</si>
  <si>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</si>
  <si>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</si>
  <si>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</si>
  <si>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</si>
  <si>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</si>
  <si>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</si>
  <si>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</si>
  <si>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</si>
  <si>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</si>
  <si>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</si>
  <si>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</si>
  <si>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</si>
  <si>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</si>
  <si>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</si>
  <si>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</si>
  <si>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</si>
  <si>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</si>
  <si>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</si>
  <si>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</si>
  <si>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</si>
  <si>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</si>
  <si>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</si>
  <si>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</si>
  <si>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</si>
  <si>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</si>
  <si>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</si>
  <si>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</si>
  <si>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</si>
  <si>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</si>
  <si>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</si>
  <si>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</si>
  <si>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</si>
  <si>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</si>
  <si>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</si>
  <si>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</si>
  <si>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</si>
  <si>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</si>
  <si>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</si>
  <si>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</si>
  <si>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</si>
  <si>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</si>
  <si>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</si>
  <si>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</si>
  <si>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</si>
  <si>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</si>
  <si>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</si>
  <si>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</si>
  <si>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</si>
  <si>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</si>
  <si>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</si>
  <si>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</si>
  <si>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</si>
  <si>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</si>
  <si>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</si>
  <si>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</si>
  <si>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</si>
  <si>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</si>
  <si>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</si>
  <si>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</si>
  <si>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</si>
  <si>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</si>
  <si>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</si>
  <si>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</si>
  <si>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</si>
  <si>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</si>
  <si>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</si>
  <si>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</si>
  <si>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</si>
  <si>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</si>
  <si>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</si>
  <si>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</si>
  <si>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</si>
  <si>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</si>
  <si>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</si>
  <si>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</si>
  <si>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</si>
  <si>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</si>
  <si>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</si>
  <si>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</si>
  <si>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</si>
  <si>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</si>
  <si>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</si>
  <si>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</si>
  <si>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</si>
  <si>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</si>
  <si>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</si>
  <si>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</si>
  <si>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</si>
  <si>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</si>
  <si>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</si>
  <si>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</si>
  <si>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</si>
  <si>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</si>
  <si>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</si>
  <si>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</si>
  <si>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</si>
  <si>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</si>
  <si>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</si>
  <si>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</si>
  <si>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</si>
  <si>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</si>
  <si>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</si>
  <si>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</si>
  <si>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</si>
  <si>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</si>
  <si>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</si>
  <si>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</si>
  <si>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</si>
  <si>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</si>
  <si>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</si>
  <si>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</si>
  <si>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</si>
  <si>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</si>
  <si>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</si>
  <si>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</si>
  <si>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</si>
  <si>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</si>
  <si>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</si>
  <si>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</si>
  <si>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</si>
  <si>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</si>
  <si>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</si>
  <si>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</si>
  <si>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</si>
  <si>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</si>
  <si>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</si>
  <si>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</si>
  <si>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</si>
  <si>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</si>
  <si>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</si>
  <si>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</si>
  <si>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</si>
  <si>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</si>
  <si>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</si>
  <si>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</si>
  <si>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</si>
  <si>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</si>
  <si>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</si>
  <si>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</si>
  <si>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</si>
  <si>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</si>
  <si>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</si>
  <si>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</si>
  <si>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</si>
  <si>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</si>
  <si>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</si>
  <si>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</si>
  <si>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</si>
  <si>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</si>
  <si>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</si>
  <si>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</si>
  <si>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</si>
  <si>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</si>
  <si>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</si>
  <si>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</si>
  <si>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</si>
  <si>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</si>
  <si>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</si>
  <si>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</si>
  <si>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</si>
  <si>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</si>
  <si>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</si>
  <si>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</si>
  <si>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</si>
  <si>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</si>
  <si>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</si>
  <si>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</si>
  <si>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</si>
  <si>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</si>
  <si>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</si>
  <si>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</si>
  <si>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</si>
  <si>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</si>
  <si>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</si>
  <si>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</si>
  <si>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</si>
  <si>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</si>
  <si>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</si>
  <si>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</si>
  <si>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</si>
  <si>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</si>
  <si>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</si>
  <si>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</si>
  <si>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</si>
  <si>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</si>
  <si>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</si>
  <si>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</si>
  <si>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</si>
  <si>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</si>
  <si>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</si>
  <si>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</si>
  <si>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</si>
  <si>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</si>
  <si>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</si>
  <si>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</si>
  <si>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</si>
  <si>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</si>
  <si>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</si>
  <si>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</si>
  <si>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</si>
  <si>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</si>
  <si>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</si>
  <si>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</si>
  <si>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</si>
  <si>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</si>
  <si>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</si>
  <si>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</si>
  <si>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</si>
  <si>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</si>
  <si>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</si>
  <si>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</si>
  <si>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</si>
  <si>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</si>
  <si>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</si>
  <si>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</si>
  <si>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</si>
  <si>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</si>
  <si>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</si>
  <si>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</si>
  <si>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</si>
  <si>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</si>
  <si>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</si>
  <si>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</si>
  <si>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</si>
  <si>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</si>
  <si>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</si>
  <si>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</si>
  <si>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</si>
  <si>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</si>
  <si>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</si>
  <si>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</si>
  <si>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</si>
  <si>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</si>
  <si>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</si>
  <si>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</si>
  <si>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</si>
  <si>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</si>
  <si>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</si>
  <si>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</si>
  <si>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</si>
  <si>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</si>
  <si>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</si>
  <si>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</si>
  <si>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</si>
  <si>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</si>
  <si>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</si>
  <si>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</si>
  <si>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</si>
  <si>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</si>
  <si>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</si>
  <si>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</si>
  <si>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</si>
  <si>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</si>
  <si>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</si>
  <si>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</si>
  <si>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</si>
  <si>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</si>
  <si>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</si>
  <si>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</si>
  <si>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</si>
  <si>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</si>
  <si>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</si>
  <si>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</si>
  <si>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</si>
  <si>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</si>
  <si>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</si>
  <si>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</si>
  <si>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</si>
  <si>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</si>
  <si>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</si>
  <si>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</si>
  <si>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</si>
  <si>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</si>
  <si>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</si>
  <si>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</si>
  <si>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</si>
  <si>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</si>
  <si>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</si>
  <si>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</si>
  <si>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</si>
  <si>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</si>
  <si>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</si>
  <si>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</si>
  <si>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</si>
  <si>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</si>
  <si>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</si>
  <si>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</si>
  <si>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</si>
  <si>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</si>
  <si>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</si>
  <si>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</si>
  <si>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</si>
  <si>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</si>
  <si>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</si>
  <si>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</si>
  <si>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</si>
  <si>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</si>
  <si>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</si>
  <si>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</si>
  <si>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</si>
  <si>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</si>
  <si>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</si>
  <si>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</si>
  <si>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</si>
  <si>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</si>
  <si>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</si>
  <si>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</si>
  <si>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</si>
  <si>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</si>
  <si>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</si>
  <si>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</si>
  <si>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</si>
  <si>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</si>
  <si>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</si>
  <si>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</si>
  <si>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</si>
  <si>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</si>
  <si>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</si>
  <si>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</si>
  <si>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</si>
  <si>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</si>
  <si>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</si>
  <si>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</si>
  <si>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</si>
  <si>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</si>
  <si>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</si>
  <si>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</si>
  <si>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</si>
  <si>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</si>
  <si>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</si>
  <si>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</si>
  <si>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</si>
  <si>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</si>
  <si>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</si>
  <si>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</si>
  <si>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</si>
  <si>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</si>
  <si>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</si>
  <si>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</si>
  <si>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</si>
  <si>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</si>
  <si>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</si>
  <si>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</si>
  <si>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</si>
  <si>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</si>
  <si>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</si>
  <si>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</si>
  <si>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</si>
  <si>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</si>
  <si>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</si>
  <si>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</si>
  <si>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</si>
  <si>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</si>
  <si>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</si>
  <si>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</si>
  <si>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</si>
  <si>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</si>
  <si>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</si>
  <si>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</si>
  <si>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</si>
  <si>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</si>
  <si>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</si>
  <si>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</si>
  <si>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</si>
  <si>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</si>
  <si>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</si>
  <si>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</si>
  <si>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</si>
  <si>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</si>
  <si>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</si>
  <si>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</si>
  <si>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</si>
  <si>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</si>
  <si>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</si>
  <si>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</si>
  <si>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</si>
  <si>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</si>
  <si>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</si>
  <si>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</si>
  <si>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</si>
  <si>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</si>
  <si>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</si>
  <si>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</si>
  <si>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</si>
  <si>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</si>
  <si>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</si>
  <si>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</si>
  <si>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</si>
  <si>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</si>
  <si>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</si>
  <si>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</si>
  <si>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</si>
  <si>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</si>
  <si>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</si>
  <si>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</si>
  <si>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</si>
  <si>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</si>
  <si>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</si>
  <si>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</si>
  <si>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</si>
  <si>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</si>
  <si>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</si>
  <si>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</si>
  <si>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</si>
  <si>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</si>
  <si>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</si>
  <si>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</si>
  <si>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</si>
  <si>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</si>
  <si>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</si>
  <si>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</si>
  <si>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</si>
  <si>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</si>
  <si>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</si>
  <si>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</si>
  <si>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</si>
  <si>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</si>
  <si>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</si>
  <si>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</si>
  <si>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</si>
  <si>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</si>
  <si>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</si>
  <si>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</si>
  <si>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</si>
  <si>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</si>
  <si>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</si>
  <si>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</si>
  <si>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</si>
  <si>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</si>
  <si>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</si>
  <si>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</si>
  <si>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</si>
  <si>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</si>
  <si>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</si>
  <si>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</si>
  <si>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</si>
  <si>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</si>
  <si>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</si>
  <si>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</si>
  <si>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</si>
  <si>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</si>
  <si>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</si>
  <si>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</si>
  <si>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</si>
  <si>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</si>
  <si>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</si>
  <si>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</si>
  <si>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</si>
  <si>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</si>
  <si>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</si>
  <si>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</si>
  <si>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</si>
  <si>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</si>
  <si>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</si>
  <si>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</si>
  <si>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</si>
  <si>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</si>
  <si>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</si>
  <si>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</si>
  <si>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</si>
  <si>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</si>
  <si>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</si>
  <si>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</si>
  <si>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</si>
  <si>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</si>
  <si>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</si>
  <si>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</si>
  <si>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</si>
  <si>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</si>
  <si>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</si>
  <si>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</si>
  <si>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</si>
  <si>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</si>
  <si>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</si>
  <si>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</si>
  <si>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</si>
  <si>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</si>
  <si>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</si>
  <si>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</si>
  <si>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</si>
  <si>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</si>
  <si>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</si>
  <si>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</si>
  <si>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</si>
  <si>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</si>
  <si>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</si>
  <si>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</si>
  <si>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</si>
  <si>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</si>
  <si>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</si>
  <si>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</si>
  <si>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</si>
  <si>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</si>
  <si>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</si>
  <si>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</si>
  <si>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</si>
  <si>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</si>
  <si>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</si>
  <si>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</si>
  <si>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</si>
  <si>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</si>
  <si>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</si>
  <si>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</si>
  <si>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</si>
  <si>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</si>
  <si>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</si>
  <si>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</si>
  <si>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</si>
  <si>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</si>
  <si>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</si>
  <si>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</si>
  <si>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</si>
  <si>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</si>
  <si>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</si>
  <si>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</si>
  <si>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</si>
  <si>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</si>
  <si>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</si>
  <si>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</si>
  <si>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</si>
  <si>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</si>
  <si>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</si>
  <si>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</si>
  <si>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</si>
  <si>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</si>
  <si>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</si>
  <si>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</si>
  <si>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</si>
  <si>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</si>
  <si>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</si>
  <si>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</si>
  <si>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</si>
  <si>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</si>
  <si>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</si>
  <si>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</si>
  <si>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</si>
  <si>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</si>
  <si>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</si>
  <si>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</si>
  <si>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</si>
  <si>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</si>
  <si>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</si>
  <si>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</si>
  <si>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</si>
  <si>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</si>
  <si>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</si>
  <si>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</si>
  <si>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</si>
  <si>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</si>
  <si>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</si>
  <si>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</si>
  <si>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</si>
  <si>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</si>
  <si>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</si>
  <si>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</si>
  <si>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</si>
  <si>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</si>
  <si>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</si>
  <si>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</si>
  <si>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</si>
  <si>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</si>
  <si>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</si>
  <si>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</si>
  <si>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</si>
  <si>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</si>
  <si>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</si>
  <si>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</si>
  <si>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</si>
  <si>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</si>
  <si>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</si>
  <si>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</si>
  <si>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</si>
  <si>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</si>
  <si>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</si>
  <si>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</si>
  <si>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</si>
  <si>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</si>
  <si>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</si>
  <si>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</si>
  <si>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</si>
  <si>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</si>
  <si>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</si>
  <si>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</si>
  <si>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</si>
  <si>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</si>
  <si>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</si>
  <si>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</si>
  <si>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</si>
  <si>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</si>
  <si>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</si>
  <si>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</si>
  <si>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</si>
  <si>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</si>
  <si>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</si>
  <si>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</si>
  <si>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</si>
  <si>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</si>
  <si>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</si>
  <si>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</si>
  <si>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</si>
  <si>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</si>
  <si>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</si>
  <si>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</si>
  <si>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</si>
  <si>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</si>
  <si>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</si>
  <si>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</si>
  <si>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</si>
  <si>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</si>
  <si>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</si>
  <si>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</si>
  <si>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</si>
  <si>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</si>
  <si>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</si>
  <si>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</si>
  <si>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</si>
  <si>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</si>
  <si>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</si>
  <si>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</si>
  <si>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</si>
  <si>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</si>
  <si>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</si>
  <si>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</si>
  <si>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</si>
  <si>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</si>
  <si>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</si>
  <si>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</si>
  <si>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</si>
  <si>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</si>
  <si>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</si>
  <si>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</si>
  <si>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</si>
  <si>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</si>
  <si>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</si>
  <si>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</si>
  <si>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</si>
  <si>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</si>
  <si>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</si>
  <si>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</si>
  <si>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</si>
  <si>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</si>
  <si>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</si>
  <si>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</si>
  <si>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</si>
  <si>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</si>
  <si>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</si>
  <si>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</si>
  <si>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</si>
  <si>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</si>
  <si>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</si>
  <si>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</si>
  <si>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</si>
  <si>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</si>
  <si>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</si>
  <si>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</si>
  <si>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</si>
  <si>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</si>
  <si>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</si>
  <si>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</si>
  <si>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</si>
  <si>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</si>
  <si>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</si>
  <si>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</si>
  <si>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</si>
  <si>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</si>
  <si>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</si>
  <si>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</si>
  <si>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</si>
  <si>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</si>
  <si>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</si>
  <si>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</si>
  <si>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</si>
  <si>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</si>
  <si>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</si>
  <si>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</si>
  <si>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</si>
  <si>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</si>
  <si>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</si>
  <si>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</si>
  <si>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</si>
  <si>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</si>
  <si>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</si>
  <si>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</si>
  <si>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</si>
  <si>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</si>
  <si>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</si>
  <si>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</si>
  <si>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</si>
  <si>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</si>
  <si>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</si>
  <si>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</si>
  <si>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</si>
  <si>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</si>
  <si>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</si>
  <si>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</si>
  <si>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</si>
  <si>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</si>
  <si>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</si>
  <si>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</si>
  <si>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</si>
  <si>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</si>
  <si>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</si>
  <si>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</si>
  <si>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</si>
  <si>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</si>
  <si>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</si>
  <si>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</si>
  <si>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</si>
  <si>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</si>
  <si>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</si>
  <si>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</si>
  <si>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</si>
  <si>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</si>
  <si>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</si>
  <si>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</si>
  <si>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</si>
  <si>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</si>
  <si>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</si>
  <si>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</si>
  <si>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</si>
  <si>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</si>
  <si>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</si>
  <si>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</si>
  <si>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</si>
  <si>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</si>
  <si>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</si>
  <si>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</si>
  <si>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</si>
  <si>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</si>
  <si>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</si>
  <si>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</si>
  <si>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</si>
  <si>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</si>
  <si>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</si>
  <si>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</si>
  <si>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</si>
  <si>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</si>
  <si>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</si>
  <si>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</si>
  <si>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</si>
  <si>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</si>
  <si>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</si>
  <si>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</si>
  <si>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</si>
  <si>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</si>
  <si>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</si>
  <si>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</si>
  <si>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</si>
  <si>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</si>
  <si>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</si>
  <si>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</si>
  <si>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</si>
  <si>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</si>
  <si>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</si>
  <si>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</si>
  <si>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</si>
  <si>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</si>
  <si>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</si>
  <si>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</si>
  <si>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</si>
  <si>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</si>
  <si>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</si>
  <si>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</si>
  <si>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</si>
  <si>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</si>
  <si>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</si>
  <si>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</si>
  <si>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</si>
  <si>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</si>
  <si>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</si>
  <si>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</si>
  <si>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</si>
  <si>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</si>
  <si>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</si>
  <si>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</si>
  <si>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</si>
  <si>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</si>
  <si>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</si>
  <si>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</si>
  <si>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</si>
  <si>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</si>
  <si>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</si>
  <si>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</si>
  <si>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</si>
  <si>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</si>
  <si>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</si>
  <si>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</si>
  <si>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</si>
  <si>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</si>
  <si>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</si>
  <si>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</si>
  <si>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</si>
  <si>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</si>
  <si>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</si>
  <si>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</si>
  <si>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</si>
  <si>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</si>
  <si>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</si>
  <si>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</si>
  <si>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</si>
  <si>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</si>
  <si>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</si>
  <si>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</si>
  <si>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</si>
  <si>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</si>
  <si>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</si>
  <si>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</si>
  <si>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</si>
  <si>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</si>
  <si>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</si>
  <si>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</si>
  <si>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</si>
  <si>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</si>
  <si>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</si>
  <si>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</si>
  <si>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</si>
  <si>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</si>
  <si>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</si>
  <si>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</si>
  <si>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</si>
  <si>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</si>
  <si>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</si>
  <si>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</si>
  <si>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</si>
  <si>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</si>
  <si>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</si>
  <si>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</si>
  <si>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</si>
  <si>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</si>
  <si>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</si>
  <si>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</si>
  <si>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</si>
  <si>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</si>
  <si>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</si>
  <si>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</si>
  <si>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</si>
  <si>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</si>
  <si>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</si>
  <si>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</si>
  <si>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</si>
  <si>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</si>
  <si>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</si>
  <si>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</si>
  <si>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</si>
  <si>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</si>
  <si>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</si>
  <si>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</si>
  <si>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</si>
  <si>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</si>
  <si>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</si>
  <si>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</si>
  <si>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</si>
  <si>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</si>
  <si>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</si>
  <si>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</si>
  <si>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</si>
  <si>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</si>
  <si>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</si>
  <si>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</si>
  <si>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</si>
  <si>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</si>
  <si>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</si>
  <si>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</si>
  <si>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</si>
  <si>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</si>
  <si>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</si>
  <si>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</si>
  <si>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</si>
  <si>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</si>
  <si>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</si>
  <si>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</si>
  <si>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</si>
  <si>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</si>
  <si>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</si>
  <si>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</si>
  <si>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</si>
  <si>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</si>
  <si>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</si>
  <si>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</si>
  <si>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</si>
  <si>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</si>
  <si>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</si>
  <si>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</si>
  <si>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</si>
  <si>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</si>
  <si>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</si>
  <si>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</si>
  <si>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</si>
  <si>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</si>
  <si>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</si>
  <si>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</si>
  <si>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</si>
  <si>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</si>
  <si>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</si>
  <si>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</si>
  <si>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</si>
  <si>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</si>
  <si>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</si>
  <si>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</si>
  <si>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</si>
  <si>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</si>
  <si>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</si>
  <si>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</si>
  <si>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</si>
  <si>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</si>
  <si>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</si>
  <si>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</si>
  <si>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</si>
  <si>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</si>
  <si>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</si>
  <si>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</si>
  <si>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</si>
  <si>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</si>
  <si>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</si>
  <si>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</si>
  <si>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</si>
  <si>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</si>
  <si>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</si>
  <si>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</si>
  <si>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</si>
  <si>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</si>
  <si>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</si>
  <si>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</si>
  <si>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</si>
  <si>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</si>
  <si>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</si>
  <si>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</si>
  <si>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</si>
  <si>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</si>
  <si>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</si>
  <si>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</si>
  <si>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</si>
  <si>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</si>
  <si>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</si>
  <si>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</si>
  <si>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</si>
  <si>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</si>
  <si>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</si>
  <si>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</si>
  <si>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</si>
  <si>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</si>
  <si>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</si>
  <si>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</si>
  <si>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</si>
  <si>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</si>
  <si>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</si>
  <si>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</si>
  <si>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</si>
  <si>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</si>
  <si>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</si>
  <si>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</si>
  <si>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</si>
  <si>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</si>
  <si>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</si>
  <si>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</si>
  <si>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</si>
  <si>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</si>
  <si>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</si>
  <si>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</si>
  <si>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</si>
  <si>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</si>
  <si>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</si>
  <si>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</si>
  <si>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</si>
  <si>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</si>
  <si>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</si>
  <si>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</si>
  <si>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</si>
  <si>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</si>
  <si>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</si>
  <si>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</si>
  <si>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</si>
  <si>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</si>
  <si>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</si>
  <si>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</si>
  <si>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</si>
  <si>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</si>
  <si>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</si>
  <si>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</si>
  <si>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</si>
  <si>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</si>
  <si>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</si>
  <si>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</si>
  <si>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</si>
  <si>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</si>
  <si>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</si>
  <si>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</si>
  <si>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</si>
  <si>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</si>
  <si>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</si>
  <si>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</si>
  <si>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</si>
  <si>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</si>
  <si>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</si>
  <si>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</si>
  <si>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</si>
  <si>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</si>
  <si>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</si>
  <si>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</si>
  <si>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</si>
  <si>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</si>
  <si>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</si>
  <si>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</si>
  <si>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</si>
  <si>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</si>
  <si>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</si>
  <si>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</si>
  <si>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</si>
  <si>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</si>
  <si>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</si>
  <si>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</si>
  <si>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</si>
  <si>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</si>
  <si>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</si>
  <si>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</si>
  <si>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</si>
  <si>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</si>
  <si>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</si>
  <si>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</si>
  <si>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</si>
  <si>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</si>
  <si>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</si>
  <si>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</si>
  <si>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</si>
  <si>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</si>
  <si>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</si>
  <si>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</si>
  <si>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</si>
  <si>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</si>
  <si>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</si>
  <si>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</si>
  <si>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</si>
  <si>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</si>
  <si>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</si>
  <si>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</si>
  <si>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</si>
  <si>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</si>
  <si>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</si>
  <si>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</si>
  <si>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</si>
  <si>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</si>
  <si>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</si>
  <si>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</si>
  <si>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</si>
  <si>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</si>
  <si>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</si>
  <si>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</si>
  <si>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</si>
  <si>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</si>
  <si>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</si>
  <si>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</si>
  <si>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</si>
  <si>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</si>
  <si>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</si>
  <si>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</si>
  <si>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</si>
  <si>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</si>
  <si>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</si>
  <si>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</si>
  <si>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</si>
  <si>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</si>
  <si>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</si>
  <si>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</si>
  <si>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</si>
  <si>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</si>
  <si>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</si>
  <si>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</si>
  <si>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</si>
  <si>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</si>
  <si>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</si>
  <si>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</si>
  <si>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</si>
  <si>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</si>
  <si>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</si>
  <si>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</si>
  <si>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</si>
  <si>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</si>
  <si>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</si>
  <si>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</si>
  <si>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</si>
  <si>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</si>
  <si>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</si>
  <si>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</si>
  <si>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</si>
  <si>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</si>
  <si>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</si>
  <si>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</si>
  <si>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</si>
  <si>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</si>
  <si>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</si>
  <si>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</si>
  <si>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</si>
  <si>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</si>
  <si>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</si>
  <si>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</si>
  <si>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</si>
  <si>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</si>
  <si>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</si>
  <si>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</si>
  <si>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</si>
  <si>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</si>
  <si>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</si>
  <si>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</si>
  <si>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</si>
  <si>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</si>
  <si>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</si>
  <si>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</si>
  <si>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</si>
  <si>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</si>
  <si>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</si>
  <si>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</si>
  <si>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</si>
  <si>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</si>
  <si>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</si>
  <si>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</si>
  <si>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</si>
  <si>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</si>
  <si>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</si>
  <si>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</si>
  <si>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</si>
  <si>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</si>
  <si>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</si>
  <si>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</si>
  <si>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</si>
  <si>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</si>
  <si>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</si>
  <si>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</si>
  <si>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</si>
  <si>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</si>
  <si>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</si>
  <si>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</si>
  <si>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</si>
  <si>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</si>
  <si>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</si>
  <si>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</si>
  <si>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</si>
  <si>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</si>
  <si>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</si>
  <si>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</si>
  <si>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</si>
  <si>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</si>
  <si>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</si>
  <si>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</si>
  <si>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</si>
  <si>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</si>
  <si>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</si>
  <si>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</si>
  <si>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</si>
  <si>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</si>
  <si>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</si>
  <si>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</si>
  <si>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</si>
  <si>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</si>
  <si>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</si>
  <si>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</si>
  <si>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</si>
  <si>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</si>
  <si>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</si>
  <si>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</si>
  <si>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</si>
  <si>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</si>
  <si>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</si>
  <si>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</si>
  <si>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</si>
  <si>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</si>
  <si>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</si>
  <si>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</si>
  <si>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</si>
  <si>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</si>
  <si>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</si>
  <si>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</si>
  <si>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</si>
  <si>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</si>
  <si>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</si>
  <si>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</si>
  <si>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</si>
  <si>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</si>
  <si>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</si>
  <si>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</si>
  <si>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</si>
  <si>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</si>
  <si>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</si>
  <si>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</si>
  <si>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</si>
  <si>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</si>
  <si>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</si>
  <si>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</si>
  <si>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</si>
  <si>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</si>
  <si>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</si>
  <si>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</si>
  <si>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</si>
  <si>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</si>
  <si>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</si>
  <si>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</si>
  <si>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</si>
  <si>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</si>
  <si>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</si>
  <si>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</si>
  <si>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</si>
  <si>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</si>
  <si>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</si>
  <si>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</si>
  <si>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</si>
  <si>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</si>
  <si>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</si>
  <si>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</si>
  <si>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</si>
  <si>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</si>
  <si>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</si>
  <si>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</si>
  <si>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</si>
  <si>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</si>
  <si>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</si>
  <si>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</si>
  <si>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</si>
  <si>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</si>
  <si>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</si>
  <si>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</si>
  <si>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</si>
  <si>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</si>
  <si>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</si>
  <si>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</si>
  <si>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</si>
  <si>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</si>
  <si>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</si>
  <si>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</si>
  <si>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</si>
  <si>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</si>
  <si>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</si>
  <si>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</si>
  <si>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</si>
  <si>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</si>
  <si>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</si>
  <si>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</si>
  <si>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</si>
  <si>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</si>
  <si>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</si>
  <si>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</si>
  <si>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</si>
  <si>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</si>
  <si>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</si>
  <si>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</si>
  <si>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</si>
  <si>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</si>
  <si>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</si>
  <si>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</si>
  <si>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</si>
  <si>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</si>
  <si>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</si>
  <si>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</si>
  <si>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</si>
  <si>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</si>
  <si>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</si>
  <si>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</si>
  <si>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</si>
  <si>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</si>
  <si>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</si>
  <si>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</si>
  <si>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</si>
  <si>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</si>
  <si>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</si>
  <si>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</si>
  <si>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</si>
  <si>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</si>
  <si>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</si>
  <si>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</si>
  <si>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</si>
  <si>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</si>
  <si>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</si>
  <si>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</si>
  <si>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</si>
  <si>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</si>
  <si>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</si>
  <si>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</si>
  <si>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</si>
  <si>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</si>
  <si>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</si>
  <si>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</si>
  <si>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</si>
  <si>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</si>
  <si>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</si>
  <si>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</si>
  <si>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</si>
  <si>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</si>
  <si>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</si>
  <si>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</si>
  <si>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</si>
  <si>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</si>
  <si>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</si>
  <si>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</si>
  <si>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</si>
  <si>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</si>
  <si>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</si>
  <si>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</si>
  <si>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</si>
  <si>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</si>
  <si>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</si>
  <si>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</si>
  <si>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</si>
  <si>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</si>
  <si>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</si>
  <si>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</si>
  <si>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</si>
  <si>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</si>
  <si>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</si>
  <si>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</si>
  <si>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</si>
  <si>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</si>
  <si>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</si>
  <si>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</si>
  <si>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</si>
  <si>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</si>
  <si>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</si>
  <si>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</si>
  <si>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</si>
  <si>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</si>
  <si>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</si>
  <si>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</si>
  <si>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</si>
  <si>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</si>
  <si>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</si>
  <si>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</si>
  <si>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</si>
  <si>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</si>
  <si>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</si>
  <si>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</si>
  <si>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</si>
  <si>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</si>
  <si>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</si>
  <si>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</si>
  <si>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</si>
  <si>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</si>
  <si>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</si>
  <si>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</si>
  <si>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</si>
  <si>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</si>
  <si>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</si>
  <si>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</si>
  <si>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</si>
  <si>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</si>
  <si>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</si>
  <si>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</si>
  <si>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</si>
  <si>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</si>
  <si>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</si>
  <si>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</si>
  <si>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</si>
  <si>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</si>
  <si>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</si>
  <si>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</si>
  <si>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</si>
  <si>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</si>
  <si>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</si>
  <si>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</si>
  <si>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</si>
  <si>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</si>
  <si>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</si>
  <si>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</si>
  <si>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</si>
  <si>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</si>
  <si>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</si>
  <si>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</si>
  <si>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</si>
  <si>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</si>
  <si>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</si>
  <si>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</si>
  <si>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</si>
  <si>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</si>
  <si>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</si>
  <si>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</si>
  <si>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</si>
  <si>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</si>
  <si>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</si>
  <si>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</si>
  <si>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</si>
  <si>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</si>
  <si>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</si>
  <si>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</si>
  <si>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</si>
  <si>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</si>
  <si>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</si>
  <si>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</si>
  <si>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</si>
  <si>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</si>
  <si>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</si>
  <si>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</si>
  <si>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</si>
  <si>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</si>
  <si>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</si>
  <si>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</si>
  <si>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</si>
  <si>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</si>
  <si>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</si>
  <si>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</si>
  <si>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</si>
  <si>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</si>
  <si>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</si>
  <si>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</si>
  <si>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</si>
  <si>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</si>
  <si>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</si>
  <si>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</si>
  <si>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</si>
  <si>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</si>
  <si>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</si>
  <si>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</si>
  <si>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</si>
  <si>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</si>
  <si>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</si>
  <si>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</si>
  <si>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</si>
  <si>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</si>
  <si>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</si>
  <si>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</si>
  <si>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</si>
  <si>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</si>
  <si>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</si>
  <si>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</si>
  <si>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</si>
  <si>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</si>
  <si>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</si>
  <si>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</si>
  <si>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</si>
  <si>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</si>
  <si>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</si>
  <si>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</si>
  <si>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</si>
  <si>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</si>
  <si>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</si>
  <si>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</si>
  <si>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</si>
  <si>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</si>
  <si>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</si>
  <si>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</si>
  <si>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</si>
  <si>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</si>
  <si>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</si>
  <si>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</si>
  <si>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</si>
  <si>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</si>
  <si>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</si>
  <si>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</si>
  <si>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</si>
  <si>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طلب از داریوش 23/10/97</t>
  </si>
  <si>
    <t>زدشت 339 تا 195</t>
  </si>
  <si>
    <t>زدشت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</si>
  <si>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</si>
  <si>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</si>
  <si>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</si>
  <si>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</si>
  <si>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</si>
  <si>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</si>
  <si>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</si>
  <si>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</si>
  <si>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</si>
  <si>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</si>
  <si>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سکه9912 تعداد 10 قیمت 399100</t>
  </si>
  <si>
    <t>25/10/1397</t>
  </si>
  <si>
    <t>کارشناسی سکه مریم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</si>
</sst>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5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5" workbookViewId="0">
      <selection activeCell="E48" sqref="E4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4626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4628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4639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4636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4643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4658</v>
      </c>
      <c r="B26" s="18">
        <v>8000000</v>
      </c>
      <c r="C26" s="18">
        <v>0</v>
      </c>
      <c r="D26" s="113">
        <f t="shared" si="0"/>
        <v>8000000</v>
      </c>
      <c r="E26" s="19" t="s">
        <v>3892</v>
      </c>
      <c r="F26" s="96">
        <v>5</v>
      </c>
      <c r="G26" s="96">
        <f t="shared" si="1"/>
        <v>40000000</v>
      </c>
      <c r="H26" s="96">
        <f t="shared" si="2"/>
        <v>0</v>
      </c>
      <c r="I26" s="96">
        <f t="shared" si="3"/>
        <v>40000000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4528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14728665</v>
      </c>
      <c r="C32" s="113">
        <f>SUM(C2:C31)</f>
        <v>0</v>
      </c>
      <c r="D32" s="113">
        <f>SUM(D2:D31)</f>
        <v>14728665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392191040</v>
      </c>
      <c r="H33" s="18">
        <f>SUM(H2:H31)</f>
        <v>0</v>
      </c>
      <c r="I33" s="18">
        <f>SUM(I2:I31)</f>
        <v>392191040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4640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>
        <v>-60000</v>
      </c>
      <c r="E47" s="122" t="s">
        <v>4659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3112403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F290" sqref="F29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1011</v>
      </c>
      <c r="H2" s="36">
        <f>IF(B2&gt;0,1,0)</f>
        <v>1</v>
      </c>
      <c r="I2" s="11">
        <f>B2*(G2-H2)</f>
        <v>16867000</v>
      </c>
      <c r="J2" s="53">
        <f>C2*(G2-H2)</f>
        <v>16867000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1010</v>
      </c>
      <c r="H3" s="36">
        <f t="shared" ref="H3:H66" si="2">IF(B3&gt;0,1,0)</f>
        <v>1</v>
      </c>
      <c r="I3" s="11">
        <f t="shared" ref="I3:I66" si="3">B3*(G3-H3)</f>
        <v>20079100000</v>
      </c>
      <c r="J3" s="53">
        <f t="shared" ref="J3:J66" si="4">C3*(G3-H3)</f>
        <v>11489483000</v>
      </c>
      <c r="K3" s="53">
        <f t="shared" ref="K3:K66" si="5">D3*(G3-H3)</f>
        <v>8589617000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1010</v>
      </c>
      <c r="H4" s="36">
        <f t="shared" si="2"/>
        <v>0</v>
      </c>
      <c r="I4" s="11">
        <f t="shared" si="3"/>
        <v>0</v>
      </c>
      <c r="J4" s="53">
        <f t="shared" si="4"/>
        <v>8585000</v>
      </c>
      <c r="K4" s="53">
        <f t="shared" si="5"/>
        <v>-8585000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1008</v>
      </c>
      <c r="H5" s="36">
        <f t="shared" si="2"/>
        <v>1</v>
      </c>
      <c r="I5" s="11">
        <f t="shared" si="3"/>
        <v>2014000000</v>
      </c>
      <c r="J5" s="53">
        <f t="shared" si="4"/>
        <v>0</v>
      </c>
      <c r="K5" s="53">
        <f t="shared" si="5"/>
        <v>2014000000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1001</v>
      </c>
      <c r="H6" s="36">
        <f t="shared" si="2"/>
        <v>0</v>
      </c>
      <c r="I6" s="11">
        <f t="shared" si="3"/>
        <v>-5005000</v>
      </c>
      <c r="J6" s="53">
        <f t="shared" si="4"/>
        <v>0</v>
      </c>
      <c r="K6" s="53">
        <f t="shared" si="5"/>
        <v>-5005000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997</v>
      </c>
      <c r="H7" s="36">
        <f t="shared" si="2"/>
        <v>0</v>
      </c>
      <c r="I7" s="11">
        <f t="shared" si="3"/>
        <v>-1196898500</v>
      </c>
      <c r="J7" s="53">
        <f t="shared" si="4"/>
        <v>0</v>
      </c>
      <c r="K7" s="53">
        <f t="shared" si="5"/>
        <v>-1196898500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996</v>
      </c>
      <c r="H8" s="36">
        <f t="shared" si="2"/>
        <v>0</v>
      </c>
      <c r="I8" s="11">
        <f t="shared" si="3"/>
        <v>-199200000</v>
      </c>
      <c r="J8" s="53">
        <f t="shared" si="4"/>
        <v>0</v>
      </c>
      <c r="K8" s="53">
        <f t="shared" si="5"/>
        <v>-199200000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994</v>
      </c>
      <c r="H9" s="36">
        <f t="shared" si="2"/>
        <v>0</v>
      </c>
      <c r="I9" s="11">
        <f t="shared" si="3"/>
        <v>-701267000</v>
      </c>
      <c r="J9" s="53">
        <f t="shared" si="4"/>
        <v>0</v>
      </c>
      <c r="K9" s="53">
        <f t="shared" si="5"/>
        <v>-701267000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985</v>
      </c>
      <c r="H10" s="36">
        <f t="shared" si="2"/>
        <v>0</v>
      </c>
      <c r="I10" s="11">
        <f t="shared" si="3"/>
        <v>-197000000</v>
      </c>
      <c r="J10" s="53">
        <f t="shared" si="4"/>
        <v>0</v>
      </c>
      <c r="K10" s="53">
        <f t="shared" si="5"/>
        <v>-197000000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985</v>
      </c>
      <c r="H11" s="36">
        <f t="shared" si="2"/>
        <v>1</v>
      </c>
      <c r="I11" s="11">
        <f t="shared" si="3"/>
        <v>984000000</v>
      </c>
      <c r="J11" s="53">
        <f t="shared" si="4"/>
        <v>0</v>
      </c>
      <c r="K11" s="53">
        <f t="shared" si="5"/>
        <v>984000000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981</v>
      </c>
      <c r="H12" s="36">
        <f t="shared" si="2"/>
        <v>0</v>
      </c>
      <c r="I12" s="11">
        <f t="shared" si="3"/>
        <v>-294300000</v>
      </c>
      <c r="J12" s="53">
        <f t="shared" si="4"/>
        <v>0</v>
      </c>
      <c r="K12" s="53">
        <f t="shared" si="5"/>
        <v>-294300000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976</v>
      </c>
      <c r="H13" s="36">
        <f t="shared" si="2"/>
        <v>0</v>
      </c>
      <c r="I13" s="11">
        <f t="shared" si="3"/>
        <v>-60512000</v>
      </c>
      <c r="J13" s="53">
        <f t="shared" si="4"/>
        <v>0</v>
      </c>
      <c r="K13" s="53">
        <f t="shared" si="5"/>
        <v>-60512000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976</v>
      </c>
      <c r="H14" s="36">
        <f t="shared" si="2"/>
        <v>1</v>
      </c>
      <c r="I14" s="11">
        <f t="shared" si="3"/>
        <v>1950000000</v>
      </c>
      <c r="J14" s="53">
        <f t="shared" si="4"/>
        <v>0</v>
      </c>
      <c r="K14" s="53">
        <f t="shared" si="5"/>
        <v>1950000000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975</v>
      </c>
      <c r="H15" s="36">
        <f t="shared" si="2"/>
        <v>1</v>
      </c>
      <c r="I15" s="11">
        <f t="shared" si="3"/>
        <v>1753200000</v>
      </c>
      <c r="J15" s="53">
        <f t="shared" si="4"/>
        <v>0</v>
      </c>
      <c r="K15" s="53">
        <f t="shared" si="5"/>
        <v>1753200000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975</v>
      </c>
      <c r="H16" s="36">
        <f t="shared" si="2"/>
        <v>0</v>
      </c>
      <c r="I16" s="11">
        <f t="shared" si="3"/>
        <v>-195000000</v>
      </c>
      <c r="J16" s="53">
        <f t="shared" si="4"/>
        <v>0</v>
      </c>
      <c r="K16" s="53">
        <f t="shared" si="5"/>
        <v>-195000000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971</v>
      </c>
      <c r="H17" s="36">
        <f t="shared" si="2"/>
        <v>0</v>
      </c>
      <c r="I17" s="11">
        <f t="shared" si="3"/>
        <v>-1942000000</v>
      </c>
      <c r="J17" s="53">
        <f t="shared" si="4"/>
        <v>0</v>
      </c>
      <c r="K17" s="53">
        <f t="shared" si="5"/>
        <v>-1942000000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970</v>
      </c>
      <c r="H18" s="36">
        <f t="shared" si="2"/>
        <v>0</v>
      </c>
      <c r="I18" s="11">
        <f t="shared" si="3"/>
        <v>-291000000</v>
      </c>
      <c r="J18" s="53">
        <f t="shared" si="4"/>
        <v>0</v>
      </c>
      <c r="K18" s="53">
        <f t="shared" si="5"/>
        <v>-291000000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969</v>
      </c>
      <c r="H19" s="36">
        <f t="shared" si="2"/>
        <v>0</v>
      </c>
      <c r="I19" s="11">
        <f t="shared" si="3"/>
        <v>-193800000</v>
      </c>
      <c r="J19" s="53">
        <f t="shared" si="4"/>
        <v>0</v>
      </c>
      <c r="K19" s="53">
        <f t="shared" si="5"/>
        <v>-193800000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967</v>
      </c>
      <c r="H20" s="36">
        <f t="shared" si="2"/>
        <v>1</v>
      </c>
      <c r="I20" s="11">
        <f t="shared" si="3"/>
        <v>261871974</v>
      </c>
      <c r="J20" s="53">
        <f t="shared" si="4"/>
        <v>142438632</v>
      </c>
      <c r="K20" s="53">
        <f t="shared" si="5"/>
        <v>119433342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965</v>
      </c>
      <c r="H21" s="36">
        <f t="shared" si="2"/>
        <v>0</v>
      </c>
      <c r="I21" s="11">
        <f t="shared" si="3"/>
        <v>-1453000500</v>
      </c>
      <c r="J21" s="53">
        <f t="shared" si="4"/>
        <v>0</v>
      </c>
      <c r="K21" s="53">
        <f t="shared" si="5"/>
        <v>-1453000500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962</v>
      </c>
      <c r="H22" s="36">
        <f t="shared" si="2"/>
        <v>1</v>
      </c>
      <c r="I22" s="11">
        <f t="shared" si="3"/>
        <v>2883000000</v>
      </c>
      <c r="J22" s="53">
        <f t="shared" si="4"/>
        <v>0</v>
      </c>
      <c r="K22" s="53">
        <f t="shared" si="5"/>
        <v>2883000000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961</v>
      </c>
      <c r="H23" s="36">
        <f t="shared" si="2"/>
        <v>1</v>
      </c>
      <c r="I23" s="11">
        <f t="shared" si="3"/>
        <v>960000000</v>
      </c>
      <c r="J23" s="53">
        <f t="shared" si="4"/>
        <v>0</v>
      </c>
      <c r="K23" s="53">
        <f t="shared" si="5"/>
        <v>960000000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960</v>
      </c>
      <c r="H24" s="36">
        <f t="shared" si="2"/>
        <v>0</v>
      </c>
      <c r="I24" s="11">
        <f t="shared" si="3"/>
        <v>-2880864000</v>
      </c>
      <c r="J24" s="53">
        <f t="shared" si="4"/>
        <v>0</v>
      </c>
      <c r="K24" s="53">
        <f t="shared" si="5"/>
        <v>-2880864000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945</v>
      </c>
      <c r="H25" s="36">
        <f t="shared" si="2"/>
        <v>1</v>
      </c>
      <c r="I25" s="11">
        <f t="shared" si="3"/>
        <v>1416000000</v>
      </c>
      <c r="J25" s="53">
        <f t="shared" si="4"/>
        <v>0</v>
      </c>
      <c r="K25" s="53">
        <f t="shared" si="5"/>
        <v>1416000000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937</v>
      </c>
      <c r="H26" s="36">
        <f t="shared" si="2"/>
        <v>0</v>
      </c>
      <c r="I26" s="11">
        <f t="shared" si="3"/>
        <v>-153668000</v>
      </c>
      <c r="J26" s="53">
        <f t="shared" si="4"/>
        <v>0</v>
      </c>
      <c r="K26" s="53">
        <f t="shared" si="5"/>
        <v>-153668000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936</v>
      </c>
      <c r="H27" s="36">
        <f t="shared" si="2"/>
        <v>1</v>
      </c>
      <c r="I27" s="11">
        <f t="shared" si="3"/>
        <v>186432455</v>
      </c>
      <c r="J27" s="53">
        <f t="shared" si="4"/>
        <v>100431155</v>
      </c>
      <c r="K27" s="53">
        <f t="shared" si="5"/>
        <v>86001300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934</v>
      </c>
      <c r="H28" s="36">
        <f t="shared" si="2"/>
        <v>0</v>
      </c>
      <c r="I28" s="11">
        <f t="shared" si="3"/>
        <v>-206414000</v>
      </c>
      <c r="J28" s="53">
        <f t="shared" si="4"/>
        <v>-206414000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934</v>
      </c>
      <c r="H29" s="36">
        <f t="shared" si="2"/>
        <v>0</v>
      </c>
      <c r="I29" s="11">
        <f t="shared" si="3"/>
        <v>-467467000</v>
      </c>
      <c r="J29" s="53">
        <f t="shared" si="4"/>
        <v>0</v>
      </c>
      <c r="K29" s="53">
        <f t="shared" si="5"/>
        <v>-467467000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934</v>
      </c>
      <c r="H30" s="36">
        <f t="shared" si="2"/>
        <v>0</v>
      </c>
      <c r="I30" s="11">
        <f t="shared" si="3"/>
        <v>-14010000000</v>
      </c>
      <c r="J30" s="53">
        <f t="shared" si="4"/>
        <v>-14010000000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917</v>
      </c>
      <c r="H31" s="36">
        <f t="shared" si="2"/>
        <v>0</v>
      </c>
      <c r="I31" s="11">
        <f t="shared" si="3"/>
        <v>-2760995300</v>
      </c>
      <c r="J31" s="53">
        <f t="shared" si="4"/>
        <v>0</v>
      </c>
      <c r="K31" s="53">
        <f t="shared" si="5"/>
        <v>-2760995300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915</v>
      </c>
      <c r="H32" s="36">
        <f t="shared" si="2"/>
        <v>0</v>
      </c>
      <c r="I32" s="11">
        <f t="shared" si="3"/>
        <v>-2750398500</v>
      </c>
      <c r="J32" s="53">
        <f t="shared" si="4"/>
        <v>0</v>
      </c>
      <c r="K32" s="53">
        <f t="shared" si="5"/>
        <v>-2750398500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914</v>
      </c>
      <c r="H33" s="36">
        <f t="shared" si="2"/>
        <v>0</v>
      </c>
      <c r="I33" s="11">
        <f t="shared" si="3"/>
        <v>-818487000</v>
      </c>
      <c r="J33" s="53">
        <f t="shared" si="4"/>
        <v>0</v>
      </c>
      <c r="K33" s="53">
        <f t="shared" si="5"/>
        <v>-818487000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914</v>
      </c>
      <c r="H34" s="36">
        <f t="shared" si="2"/>
        <v>0</v>
      </c>
      <c r="I34" s="11">
        <f t="shared" si="3"/>
        <v>0</v>
      </c>
      <c r="J34" s="53">
        <f t="shared" si="4"/>
        <v>914000000</v>
      </c>
      <c r="K34" s="53">
        <f t="shared" si="5"/>
        <v>-914000000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905</v>
      </c>
      <c r="H35" s="36">
        <f t="shared" si="2"/>
        <v>1</v>
      </c>
      <c r="I35" s="11">
        <f t="shared" si="3"/>
        <v>47434688</v>
      </c>
      <c r="J35" s="53">
        <f t="shared" si="4"/>
        <v>-19583352</v>
      </c>
      <c r="K35" s="53">
        <f t="shared" si="5"/>
        <v>67018040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905</v>
      </c>
      <c r="H36" s="36">
        <f t="shared" si="2"/>
        <v>0</v>
      </c>
      <c r="I36" s="11">
        <f t="shared" si="3"/>
        <v>0</v>
      </c>
      <c r="J36" s="53">
        <f t="shared" si="4"/>
        <v>19605015</v>
      </c>
      <c r="K36" s="53">
        <f t="shared" si="5"/>
        <v>-19605015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895</v>
      </c>
      <c r="H37" s="36">
        <f t="shared" si="2"/>
        <v>0</v>
      </c>
      <c r="I37" s="11">
        <f t="shared" si="3"/>
        <v>-49225000</v>
      </c>
      <c r="J37" s="53">
        <f t="shared" si="4"/>
        <v>0</v>
      </c>
      <c r="K37" s="53">
        <f t="shared" si="5"/>
        <v>-49225000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894</v>
      </c>
      <c r="H38" s="36">
        <f t="shared" si="2"/>
        <v>1</v>
      </c>
      <c r="I38" s="11">
        <f t="shared" si="3"/>
        <v>2679000000</v>
      </c>
      <c r="J38" s="53">
        <f t="shared" si="4"/>
        <v>2679000000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893</v>
      </c>
      <c r="H39" s="36">
        <f t="shared" si="2"/>
        <v>1</v>
      </c>
      <c r="I39" s="11">
        <f t="shared" si="3"/>
        <v>2230000000</v>
      </c>
      <c r="J39" s="53">
        <f t="shared" si="4"/>
        <v>2230000000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893</v>
      </c>
      <c r="H40" s="36">
        <f t="shared" si="2"/>
        <v>0</v>
      </c>
      <c r="I40" s="11">
        <f t="shared" si="3"/>
        <v>-44650000</v>
      </c>
      <c r="J40" s="53">
        <f t="shared" si="4"/>
        <v>0</v>
      </c>
      <c r="K40" s="53">
        <f t="shared" si="5"/>
        <v>-44650000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893</v>
      </c>
      <c r="H41" s="36">
        <f t="shared" si="2"/>
        <v>1</v>
      </c>
      <c r="I41" s="11">
        <f t="shared" si="3"/>
        <v>2676000000</v>
      </c>
      <c r="J41" s="53">
        <f t="shared" si="4"/>
        <v>0</v>
      </c>
      <c r="K41" s="53">
        <f t="shared" si="5"/>
        <v>2676000000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890</v>
      </c>
      <c r="H42" s="36">
        <f t="shared" si="2"/>
        <v>0</v>
      </c>
      <c r="I42" s="11">
        <f t="shared" si="3"/>
        <v>-79388000</v>
      </c>
      <c r="J42" s="53">
        <f t="shared" si="4"/>
        <v>0</v>
      </c>
      <c r="K42" s="53">
        <f t="shared" si="5"/>
        <v>-79388000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886</v>
      </c>
      <c r="H43" s="36">
        <f t="shared" si="2"/>
        <v>0</v>
      </c>
      <c r="I43" s="11">
        <f t="shared" si="3"/>
        <v>-177200000</v>
      </c>
      <c r="J43" s="53">
        <f t="shared" si="4"/>
        <v>0</v>
      </c>
      <c r="K43" s="53">
        <f t="shared" si="5"/>
        <v>-177200000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884</v>
      </c>
      <c r="H44" s="36">
        <f t="shared" si="2"/>
        <v>0</v>
      </c>
      <c r="I44" s="11">
        <f t="shared" si="3"/>
        <v>-176800000</v>
      </c>
      <c r="J44" s="53">
        <f t="shared" si="4"/>
        <v>0</v>
      </c>
      <c r="K44" s="53">
        <f t="shared" si="5"/>
        <v>-176800000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884</v>
      </c>
      <c r="H45" s="36">
        <f t="shared" si="2"/>
        <v>0</v>
      </c>
      <c r="I45" s="11">
        <f t="shared" si="3"/>
        <v>-495040000</v>
      </c>
      <c r="J45" s="53">
        <f t="shared" si="4"/>
        <v>0</v>
      </c>
      <c r="K45" s="53">
        <f t="shared" si="5"/>
        <v>-495040000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880</v>
      </c>
      <c r="H46" s="36">
        <f t="shared" si="2"/>
        <v>0</v>
      </c>
      <c r="I46" s="11">
        <f t="shared" si="3"/>
        <v>-620840000</v>
      </c>
      <c r="J46" s="53">
        <f t="shared" si="4"/>
        <v>0</v>
      </c>
      <c r="K46" s="53">
        <f t="shared" si="5"/>
        <v>-620840000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874</v>
      </c>
      <c r="H47" s="36">
        <f t="shared" si="2"/>
        <v>1</v>
      </c>
      <c r="I47" s="11">
        <f t="shared" si="3"/>
        <v>35971092</v>
      </c>
      <c r="J47" s="53">
        <f t="shared" si="4"/>
        <v>5860449</v>
      </c>
      <c r="K47" s="53">
        <f t="shared" si="5"/>
        <v>30110643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874</v>
      </c>
      <c r="H48" s="36">
        <f t="shared" si="2"/>
        <v>1</v>
      </c>
      <c r="I48" s="11">
        <f t="shared" si="3"/>
        <v>1488203100</v>
      </c>
      <c r="J48" s="53">
        <f t="shared" si="4"/>
        <v>0</v>
      </c>
      <c r="K48" s="53">
        <f t="shared" si="5"/>
        <v>1488203100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865</v>
      </c>
      <c r="H49" s="36">
        <f t="shared" si="2"/>
        <v>0</v>
      </c>
      <c r="I49" s="11">
        <f t="shared" si="3"/>
        <v>-134075000</v>
      </c>
      <c r="J49" s="53">
        <f t="shared" si="4"/>
        <v>0</v>
      </c>
      <c r="K49" s="53">
        <f t="shared" si="5"/>
        <v>-134075000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865</v>
      </c>
      <c r="H50" s="36">
        <f t="shared" si="2"/>
        <v>0</v>
      </c>
      <c r="I50" s="11">
        <f t="shared" si="3"/>
        <v>-119370000</v>
      </c>
      <c r="J50" s="53">
        <f t="shared" si="4"/>
        <v>0</v>
      </c>
      <c r="K50" s="53">
        <f t="shared" si="5"/>
        <v>-119370000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865</v>
      </c>
      <c r="H51" s="36">
        <f t="shared" si="2"/>
        <v>0</v>
      </c>
      <c r="I51" s="11">
        <f t="shared" si="3"/>
        <v>-640100000</v>
      </c>
      <c r="J51" s="53">
        <f t="shared" si="4"/>
        <v>0</v>
      </c>
      <c r="K51" s="53">
        <f t="shared" si="5"/>
        <v>-640100000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865</v>
      </c>
      <c r="H52" s="36">
        <f t="shared" si="2"/>
        <v>0</v>
      </c>
      <c r="I52" s="11">
        <f t="shared" si="3"/>
        <v>-173000000</v>
      </c>
      <c r="J52" s="53">
        <f t="shared" si="4"/>
        <v>0</v>
      </c>
      <c r="K52" s="53">
        <f t="shared" si="5"/>
        <v>-173000000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864</v>
      </c>
      <c r="H53" s="36">
        <f t="shared" si="2"/>
        <v>0</v>
      </c>
      <c r="I53" s="11">
        <f t="shared" si="3"/>
        <v>-911520000</v>
      </c>
      <c r="J53" s="53">
        <f t="shared" si="4"/>
        <v>0</v>
      </c>
      <c r="K53" s="53">
        <f t="shared" si="5"/>
        <v>-911520000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864</v>
      </c>
      <c r="H54" s="36">
        <f t="shared" si="2"/>
        <v>0</v>
      </c>
      <c r="I54" s="11">
        <f t="shared" si="3"/>
        <v>-172800000</v>
      </c>
      <c r="J54" s="53">
        <f t="shared" si="4"/>
        <v>0</v>
      </c>
      <c r="K54" s="53">
        <f t="shared" si="5"/>
        <v>-172800000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864</v>
      </c>
      <c r="H55" s="36">
        <f t="shared" si="2"/>
        <v>0</v>
      </c>
      <c r="I55" s="11">
        <f t="shared" si="3"/>
        <v>-864432000</v>
      </c>
      <c r="J55" s="53">
        <f t="shared" si="4"/>
        <v>0</v>
      </c>
      <c r="K55" s="53">
        <f t="shared" si="5"/>
        <v>-864432000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864</v>
      </c>
      <c r="H56" s="36">
        <f t="shared" si="2"/>
        <v>0</v>
      </c>
      <c r="I56" s="11">
        <f t="shared" si="3"/>
        <v>-32832000</v>
      </c>
      <c r="J56" s="53">
        <f t="shared" si="4"/>
        <v>0</v>
      </c>
      <c r="K56" s="53">
        <f t="shared" si="5"/>
        <v>-32832000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864</v>
      </c>
      <c r="H57" s="36">
        <f t="shared" si="2"/>
        <v>0</v>
      </c>
      <c r="I57" s="11">
        <f t="shared" si="3"/>
        <v>-90720000</v>
      </c>
      <c r="J57" s="53">
        <f t="shared" si="4"/>
        <v>0</v>
      </c>
      <c r="K57" s="53">
        <f t="shared" si="5"/>
        <v>-90720000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864</v>
      </c>
      <c r="H58" s="36">
        <f t="shared" si="2"/>
        <v>0</v>
      </c>
      <c r="I58" s="11">
        <f t="shared" si="3"/>
        <v>-51840000</v>
      </c>
      <c r="J58" s="53">
        <f t="shared" si="4"/>
        <v>0</v>
      </c>
      <c r="K58" s="53">
        <f t="shared" si="5"/>
        <v>-51840000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861</v>
      </c>
      <c r="H59" s="36">
        <f t="shared" si="2"/>
        <v>1</v>
      </c>
      <c r="I59" s="11">
        <f t="shared" si="3"/>
        <v>860000000</v>
      </c>
      <c r="J59" s="53">
        <f t="shared" si="4"/>
        <v>860000000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860</v>
      </c>
      <c r="H60" s="36">
        <f t="shared" si="2"/>
        <v>1</v>
      </c>
      <c r="I60" s="11">
        <f t="shared" si="3"/>
        <v>3006500000</v>
      </c>
      <c r="J60" s="53">
        <f t="shared" si="4"/>
        <v>3006500000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858</v>
      </c>
      <c r="H61" s="36">
        <f t="shared" si="2"/>
        <v>1</v>
      </c>
      <c r="I61" s="11">
        <f t="shared" si="3"/>
        <v>857000000</v>
      </c>
      <c r="J61" s="53">
        <f t="shared" si="4"/>
        <v>857000000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858</v>
      </c>
      <c r="H62" s="36">
        <f t="shared" si="2"/>
        <v>1</v>
      </c>
      <c r="I62" s="11">
        <f t="shared" si="3"/>
        <v>2571000000</v>
      </c>
      <c r="J62" s="53">
        <f t="shared" si="4"/>
        <v>2571000000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856</v>
      </c>
      <c r="H63" s="36">
        <f t="shared" si="2"/>
        <v>0</v>
      </c>
      <c r="I63" s="11">
        <f t="shared" si="3"/>
        <v>-171200000</v>
      </c>
      <c r="J63" s="53">
        <f t="shared" si="4"/>
        <v>0</v>
      </c>
      <c r="K63" s="53">
        <f t="shared" si="5"/>
        <v>-171200000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851</v>
      </c>
      <c r="H64" s="36">
        <f t="shared" si="2"/>
        <v>0</v>
      </c>
      <c r="I64" s="11">
        <f t="shared" si="3"/>
        <v>-42550000</v>
      </c>
      <c r="J64" s="53">
        <f t="shared" si="4"/>
        <v>0</v>
      </c>
      <c r="K64" s="53">
        <f t="shared" si="5"/>
        <v>-42550000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847</v>
      </c>
      <c r="H65" s="36">
        <f t="shared" si="2"/>
        <v>0</v>
      </c>
      <c r="I65" s="11">
        <f t="shared" si="3"/>
        <v>-169400000</v>
      </c>
      <c r="J65" s="53">
        <f t="shared" si="4"/>
        <v>0</v>
      </c>
      <c r="K65" s="53">
        <f t="shared" si="5"/>
        <v>-169400000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844</v>
      </c>
      <c r="H66" s="36">
        <f t="shared" si="2"/>
        <v>0</v>
      </c>
      <c r="I66" s="11">
        <f t="shared" si="3"/>
        <v>-143480000</v>
      </c>
      <c r="J66" s="53">
        <f t="shared" si="4"/>
        <v>0</v>
      </c>
      <c r="K66" s="53">
        <f t="shared" si="5"/>
        <v>-143480000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843</v>
      </c>
      <c r="H67" s="36">
        <f t="shared" ref="H67:H131" si="8">IF(B67&gt;0,1,0)</f>
        <v>1</v>
      </c>
      <c r="I67" s="11">
        <f t="shared" ref="I67:I119" si="9">B67*(G67-H67)</f>
        <v>76895650</v>
      </c>
      <c r="J67" s="53">
        <f t="shared" ref="J67:J131" si="10">C67*(G67-H67)</f>
        <v>55338766</v>
      </c>
      <c r="K67" s="53">
        <f t="shared" ref="K67:K131" si="11">D67*(G67-H67)</f>
        <v>21556884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825</v>
      </c>
      <c r="H68" s="36">
        <f t="shared" si="8"/>
        <v>0</v>
      </c>
      <c r="I68" s="11">
        <f t="shared" si="9"/>
        <v>-119625000</v>
      </c>
      <c r="J68" s="53">
        <f t="shared" si="10"/>
        <v>0</v>
      </c>
      <c r="K68" s="53">
        <f t="shared" si="11"/>
        <v>-119625000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818</v>
      </c>
      <c r="H69" s="36">
        <f t="shared" si="8"/>
        <v>1</v>
      </c>
      <c r="I69" s="11">
        <f t="shared" si="9"/>
        <v>800660000</v>
      </c>
      <c r="J69" s="53">
        <f t="shared" si="10"/>
        <v>0</v>
      </c>
      <c r="K69" s="53">
        <f t="shared" si="11"/>
        <v>800660000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815</v>
      </c>
      <c r="H70" s="36">
        <f t="shared" si="8"/>
        <v>0</v>
      </c>
      <c r="I70" s="11">
        <f t="shared" si="9"/>
        <v>-37490000</v>
      </c>
      <c r="J70" s="53">
        <f t="shared" si="10"/>
        <v>0</v>
      </c>
      <c r="K70" s="53">
        <f t="shared" si="11"/>
        <v>-37490000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813</v>
      </c>
      <c r="H71" s="36">
        <f t="shared" si="8"/>
        <v>1</v>
      </c>
      <c r="I71" s="11">
        <f t="shared" si="9"/>
        <v>93654456</v>
      </c>
      <c r="J71" s="53">
        <f t="shared" si="10"/>
        <v>84295344</v>
      </c>
      <c r="K71" s="53">
        <f t="shared" si="11"/>
        <v>9359112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812</v>
      </c>
      <c r="H72" s="36">
        <f t="shared" si="8"/>
        <v>0</v>
      </c>
      <c r="I72" s="11">
        <f t="shared" si="9"/>
        <v>-123398828</v>
      </c>
      <c r="J72" s="53">
        <f t="shared" si="10"/>
        <v>0</v>
      </c>
      <c r="K72" s="53">
        <f t="shared" si="11"/>
        <v>-123398828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811</v>
      </c>
      <c r="H73" s="36">
        <f t="shared" si="8"/>
        <v>0</v>
      </c>
      <c r="I73" s="11">
        <f t="shared" si="9"/>
        <v>-653260500</v>
      </c>
      <c r="J73" s="53">
        <f t="shared" si="10"/>
        <v>0</v>
      </c>
      <c r="K73" s="53">
        <f t="shared" si="11"/>
        <v>-653260500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804</v>
      </c>
      <c r="H74" s="36">
        <f t="shared" si="8"/>
        <v>1</v>
      </c>
      <c r="I74" s="11">
        <f t="shared" si="9"/>
        <v>5616985000</v>
      </c>
      <c r="J74" s="53">
        <f t="shared" si="10"/>
        <v>0</v>
      </c>
      <c r="K74" s="53">
        <f t="shared" si="11"/>
        <v>5616985000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803</v>
      </c>
      <c r="H75" s="36">
        <f t="shared" si="8"/>
        <v>1</v>
      </c>
      <c r="I75" s="11">
        <f t="shared" si="9"/>
        <v>2406000000</v>
      </c>
      <c r="J75" s="53">
        <f t="shared" si="10"/>
        <v>0</v>
      </c>
      <c r="K75" s="53">
        <f t="shared" si="11"/>
        <v>2406000000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801</v>
      </c>
      <c r="H76" s="36">
        <f t="shared" si="8"/>
        <v>1</v>
      </c>
      <c r="I76" s="11">
        <f t="shared" si="9"/>
        <v>2400000000</v>
      </c>
      <c r="J76" s="53">
        <f t="shared" si="10"/>
        <v>0</v>
      </c>
      <c r="K76" s="53">
        <f t="shared" si="11"/>
        <v>2400000000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800</v>
      </c>
      <c r="H77" s="36">
        <f t="shared" si="8"/>
        <v>1</v>
      </c>
      <c r="I77" s="11">
        <f t="shared" si="9"/>
        <v>2397000000</v>
      </c>
      <c r="J77" s="53">
        <f t="shared" si="10"/>
        <v>0</v>
      </c>
      <c r="K77" s="53">
        <f t="shared" si="11"/>
        <v>2397000000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799</v>
      </c>
      <c r="H78" s="36">
        <f t="shared" si="8"/>
        <v>0</v>
      </c>
      <c r="I78" s="11">
        <f t="shared" si="9"/>
        <v>-2556800000</v>
      </c>
      <c r="J78" s="53">
        <f t="shared" si="10"/>
        <v>-2556800000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798</v>
      </c>
      <c r="H79" s="36">
        <f t="shared" si="8"/>
        <v>0</v>
      </c>
      <c r="I79" s="11">
        <f t="shared" si="9"/>
        <v>-638400000</v>
      </c>
      <c r="J79" s="53">
        <f t="shared" si="10"/>
        <v>-638400000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797</v>
      </c>
      <c r="H80" s="36">
        <f t="shared" si="8"/>
        <v>0</v>
      </c>
      <c r="I80" s="11">
        <f t="shared" si="9"/>
        <v>-38569221</v>
      </c>
      <c r="J80" s="53">
        <f t="shared" si="10"/>
        <v>0</v>
      </c>
      <c r="K80" s="53">
        <f t="shared" si="11"/>
        <v>-38569221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796</v>
      </c>
      <c r="H81" s="36">
        <f t="shared" si="8"/>
        <v>0</v>
      </c>
      <c r="I81" s="11">
        <f t="shared" si="9"/>
        <v>-111440000</v>
      </c>
      <c r="J81" s="53">
        <f t="shared" si="10"/>
        <v>0</v>
      </c>
      <c r="K81" s="53">
        <f t="shared" si="11"/>
        <v>-111440000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795</v>
      </c>
      <c r="H82" s="36">
        <f t="shared" si="8"/>
        <v>0</v>
      </c>
      <c r="I82" s="11">
        <f t="shared" si="9"/>
        <v>-198750000</v>
      </c>
      <c r="J82" s="53">
        <f t="shared" si="10"/>
        <v>0</v>
      </c>
      <c r="K82" s="53">
        <f t="shared" si="11"/>
        <v>-198750000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794</v>
      </c>
      <c r="H83" s="36">
        <f t="shared" si="8"/>
        <v>0</v>
      </c>
      <c r="I83" s="11">
        <f t="shared" si="9"/>
        <v>-158800000</v>
      </c>
      <c r="J83" s="53">
        <f t="shared" si="10"/>
        <v>0</v>
      </c>
      <c r="K83" s="53">
        <f t="shared" si="11"/>
        <v>-158800000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791</v>
      </c>
      <c r="H84" s="36">
        <f t="shared" si="8"/>
        <v>1</v>
      </c>
      <c r="I84" s="11">
        <f t="shared" si="9"/>
        <v>1291808000</v>
      </c>
      <c r="J84" s="53">
        <f t="shared" si="10"/>
        <v>0</v>
      </c>
      <c r="K84" s="53">
        <f t="shared" si="11"/>
        <v>1291808000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787</v>
      </c>
      <c r="H85" s="36">
        <f t="shared" si="8"/>
        <v>1</v>
      </c>
      <c r="I85" s="11">
        <f t="shared" si="9"/>
        <v>1965000000</v>
      </c>
      <c r="J85" s="53">
        <f t="shared" si="10"/>
        <v>0</v>
      </c>
      <c r="K85" s="53">
        <f t="shared" si="11"/>
        <v>1965000000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783</v>
      </c>
      <c r="H86" s="36">
        <f t="shared" si="8"/>
        <v>1</v>
      </c>
      <c r="I86" s="11">
        <f t="shared" si="9"/>
        <v>145686600</v>
      </c>
      <c r="J86" s="53">
        <f t="shared" si="10"/>
        <v>66430900</v>
      </c>
      <c r="K86" s="53">
        <f t="shared" si="11"/>
        <v>79255700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780</v>
      </c>
      <c r="H87" s="36">
        <f t="shared" si="8"/>
        <v>0</v>
      </c>
      <c r="I87" s="11">
        <f t="shared" si="9"/>
        <v>-156000000</v>
      </c>
      <c r="J87" s="53">
        <f t="shared" si="10"/>
        <v>0</v>
      </c>
      <c r="K87" s="53">
        <f t="shared" si="11"/>
        <v>-156000000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779</v>
      </c>
      <c r="H88" s="36">
        <f t="shared" si="8"/>
        <v>0</v>
      </c>
      <c r="I88" s="11">
        <f t="shared" si="9"/>
        <v>-91922000</v>
      </c>
      <c r="J88" s="53">
        <f t="shared" si="10"/>
        <v>-53751000</v>
      </c>
      <c r="K88" s="53">
        <f t="shared" si="11"/>
        <v>-38171000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771</v>
      </c>
      <c r="H89" s="36">
        <f t="shared" si="8"/>
        <v>0</v>
      </c>
      <c r="I89" s="11">
        <f t="shared" si="9"/>
        <v>-2467893900</v>
      </c>
      <c r="J89" s="53">
        <f t="shared" si="10"/>
        <v>0</v>
      </c>
      <c r="K89" s="53">
        <f t="shared" si="11"/>
        <v>-2467893900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770</v>
      </c>
      <c r="H90" s="36">
        <f t="shared" si="8"/>
        <v>0</v>
      </c>
      <c r="I90" s="11">
        <f t="shared" si="9"/>
        <v>-2464693000</v>
      </c>
      <c r="J90" s="53">
        <f t="shared" si="10"/>
        <v>0</v>
      </c>
      <c r="K90" s="53">
        <f t="shared" si="11"/>
        <v>-2464693000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769</v>
      </c>
      <c r="H91" s="36">
        <f t="shared" si="8"/>
        <v>0</v>
      </c>
      <c r="I91" s="11">
        <f t="shared" si="9"/>
        <v>-2461492100</v>
      </c>
      <c r="J91" s="53">
        <f t="shared" si="10"/>
        <v>0</v>
      </c>
      <c r="K91" s="53">
        <f t="shared" si="11"/>
        <v>-2461492100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768</v>
      </c>
      <c r="H92" s="36">
        <f t="shared" si="8"/>
        <v>0</v>
      </c>
      <c r="I92" s="11">
        <f t="shared" si="9"/>
        <v>-2458291200</v>
      </c>
      <c r="J92" s="53">
        <f t="shared" si="10"/>
        <v>0</v>
      </c>
      <c r="K92" s="53">
        <f t="shared" si="11"/>
        <v>-2458291200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767</v>
      </c>
      <c r="H93" s="36">
        <f t="shared" si="8"/>
        <v>0</v>
      </c>
      <c r="I93" s="11">
        <f t="shared" si="9"/>
        <v>-2455090300</v>
      </c>
      <c r="J93" s="53">
        <f t="shared" si="10"/>
        <v>0</v>
      </c>
      <c r="K93" s="53">
        <f t="shared" si="11"/>
        <v>-2455090300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766</v>
      </c>
      <c r="H94" s="36">
        <f t="shared" si="8"/>
        <v>0</v>
      </c>
      <c r="I94" s="11">
        <f t="shared" si="9"/>
        <v>-2451889400</v>
      </c>
      <c r="J94" s="53">
        <f t="shared" si="10"/>
        <v>0</v>
      </c>
      <c r="K94" s="53">
        <f t="shared" si="11"/>
        <v>-2451889400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764</v>
      </c>
      <c r="H95" s="36">
        <f t="shared" si="8"/>
        <v>0</v>
      </c>
      <c r="I95" s="11">
        <f t="shared" si="9"/>
        <v>-914199344</v>
      </c>
      <c r="J95" s="53">
        <f t="shared" si="10"/>
        <v>0</v>
      </c>
      <c r="K95" s="53">
        <f t="shared" si="11"/>
        <v>-914199344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754</v>
      </c>
      <c r="H96" s="36">
        <f t="shared" si="8"/>
        <v>0</v>
      </c>
      <c r="I96" s="11">
        <f t="shared" si="9"/>
        <v>-150800000</v>
      </c>
      <c r="J96" s="53">
        <f t="shared" si="10"/>
        <v>0</v>
      </c>
      <c r="K96" s="53">
        <f t="shared" si="11"/>
        <v>-150800000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753</v>
      </c>
      <c r="H97" s="36">
        <f t="shared" si="8"/>
        <v>1</v>
      </c>
      <c r="I97" s="11">
        <f t="shared" si="9"/>
        <v>119987616</v>
      </c>
      <c r="J97" s="53">
        <f t="shared" si="10"/>
        <v>51832352</v>
      </c>
      <c r="K97" s="53">
        <f t="shared" si="11"/>
        <v>68155264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748</v>
      </c>
      <c r="H98" s="36">
        <f t="shared" si="8"/>
        <v>1</v>
      </c>
      <c r="I98" s="11">
        <f t="shared" si="9"/>
        <v>85432896</v>
      </c>
      <c r="J98" s="53">
        <f t="shared" si="10"/>
        <v>0</v>
      </c>
      <c r="K98" s="53">
        <f t="shared" si="11"/>
        <v>85432896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745</v>
      </c>
      <c r="H99" s="36">
        <f t="shared" si="8"/>
        <v>0</v>
      </c>
      <c r="I99" s="11">
        <f t="shared" si="9"/>
        <v>-987125000</v>
      </c>
      <c r="J99" s="53">
        <f t="shared" si="10"/>
        <v>0</v>
      </c>
      <c r="K99" s="53">
        <f t="shared" si="11"/>
        <v>-987125000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740</v>
      </c>
      <c r="H100" s="36">
        <f t="shared" si="8"/>
        <v>1</v>
      </c>
      <c r="I100" s="11">
        <f t="shared" si="9"/>
        <v>979175000</v>
      </c>
      <c r="J100" s="53">
        <f t="shared" si="10"/>
        <v>0</v>
      </c>
      <c r="K100" s="53">
        <f t="shared" si="11"/>
        <v>979175000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723</v>
      </c>
      <c r="H101" s="36">
        <f t="shared" si="8"/>
        <v>1</v>
      </c>
      <c r="I101" s="11">
        <f t="shared" si="9"/>
        <v>48262090</v>
      </c>
      <c r="J101" s="53">
        <f t="shared" si="10"/>
        <v>48262090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720</v>
      </c>
      <c r="H102" s="36">
        <f t="shared" si="8"/>
        <v>1</v>
      </c>
      <c r="I102" s="11">
        <f t="shared" si="9"/>
        <v>2157000000</v>
      </c>
      <c r="J102" s="53">
        <f t="shared" si="10"/>
        <v>0</v>
      </c>
      <c r="K102" s="53">
        <f t="shared" si="11"/>
        <v>2157000000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713</v>
      </c>
      <c r="H103" s="36">
        <f t="shared" si="8"/>
        <v>0</v>
      </c>
      <c r="I103" s="11">
        <f t="shared" si="9"/>
        <v>-713000000</v>
      </c>
      <c r="J103" s="53">
        <f t="shared" si="10"/>
        <v>-713000000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703</v>
      </c>
      <c r="H104" s="36">
        <f t="shared" si="8"/>
        <v>1</v>
      </c>
      <c r="I104" s="11">
        <f t="shared" si="9"/>
        <v>2106000000</v>
      </c>
      <c r="J104" s="53">
        <f t="shared" si="10"/>
        <v>2106000000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702</v>
      </c>
      <c r="H105" s="36">
        <f t="shared" si="8"/>
        <v>1</v>
      </c>
      <c r="I105" s="11">
        <f t="shared" si="9"/>
        <v>785120000</v>
      </c>
      <c r="J105" s="53">
        <f t="shared" si="10"/>
        <v>785120000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702</v>
      </c>
      <c r="H106" s="36">
        <f t="shared" si="8"/>
        <v>0</v>
      </c>
      <c r="I106" s="11">
        <f t="shared" si="9"/>
        <v>-2106000000</v>
      </c>
      <c r="J106" s="53">
        <f t="shared" si="10"/>
        <v>0</v>
      </c>
      <c r="K106" s="53">
        <f t="shared" si="11"/>
        <v>-2106000000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693</v>
      </c>
      <c r="H107" s="36">
        <f t="shared" si="8"/>
        <v>1</v>
      </c>
      <c r="I107" s="11">
        <f t="shared" si="9"/>
        <v>62621848</v>
      </c>
      <c r="J107" s="53">
        <f t="shared" si="10"/>
        <v>51979580</v>
      </c>
      <c r="K107" s="53">
        <f t="shared" si="11"/>
        <v>10642268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691</v>
      </c>
      <c r="H108" s="36">
        <f t="shared" si="8"/>
        <v>0</v>
      </c>
      <c r="I108" s="11">
        <f t="shared" si="9"/>
        <v>-1175183700</v>
      </c>
      <c r="J108" s="53">
        <f t="shared" si="10"/>
        <v>0</v>
      </c>
      <c r="K108" s="53">
        <f t="shared" si="11"/>
        <v>-1175183700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687</v>
      </c>
      <c r="H109" s="36">
        <f t="shared" si="8"/>
        <v>0</v>
      </c>
      <c r="I109" s="11">
        <f t="shared" si="9"/>
        <v>-687343500</v>
      </c>
      <c r="J109" s="53">
        <f t="shared" si="10"/>
        <v>0</v>
      </c>
      <c r="K109" s="53">
        <f t="shared" si="11"/>
        <v>-687343500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684</v>
      </c>
      <c r="H110" s="36">
        <f t="shared" si="8"/>
        <v>1</v>
      </c>
      <c r="I110" s="11">
        <f t="shared" si="9"/>
        <v>13660000000</v>
      </c>
      <c r="J110" s="53">
        <f t="shared" si="10"/>
        <v>0</v>
      </c>
      <c r="K110" s="53">
        <f t="shared" si="11"/>
        <v>13660000000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664</v>
      </c>
      <c r="H111" s="36">
        <f t="shared" si="8"/>
        <v>1</v>
      </c>
      <c r="I111" s="11">
        <f t="shared" si="9"/>
        <v>115811514</v>
      </c>
      <c r="J111" s="53">
        <f t="shared" si="10"/>
        <v>57921669</v>
      </c>
      <c r="K111" s="53">
        <f t="shared" si="11"/>
        <v>57889845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648</v>
      </c>
      <c r="H112" s="36">
        <f t="shared" si="8"/>
        <v>0</v>
      </c>
      <c r="I112" s="11">
        <f t="shared" si="9"/>
        <v>-18403200000</v>
      </c>
      <c r="J112" s="53">
        <f t="shared" si="10"/>
        <v>0</v>
      </c>
      <c r="K112" s="53">
        <f t="shared" si="11"/>
        <v>-18403200000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633</v>
      </c>
      <c r="H113" s="36">
        <f t="shared" si="8"/>
        <v>1</v>
      </c>
      <c r="I113" s="11">
        <f t="shared" si="9"/>
        <v>103041280</v>
      </c>
      <c r="J113" s="53">
        <f t="shared" si="10"/>
        <v>77426952</v>
      </c>
      <c r="K113" s="53">
        <f t="shared" si="11"/>
        <v>25614328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633</v>
      </c>
      <c r="H114" s="36">
        <f t="shared" si="8"/>
        <v>0</v>
      </c>
      <c r="I114" s="11">
        <f t="shared" si="9"/>
        <v>-3608100</v>
      </c>
      <c r="J114" s="53">
        <f t="shared" si="10"/>
        <v>-1582500</v>
      </c>
      <c r="K114" s="53">
        <f t="shared" si="11"/>
        <v>-2025600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620</v>
      </c>
      <c r="H115" s="36">
        <f t="shared" si="8"/>
        <v>0</v>
      </c>
      <c r="I115" s="11">
        <f t="shared" si="9"/>
        <v>0</v>
      </c>
      <c r="J115" s="53">
        <f t="shared" si="10"/>
        <v>310000000</v>
      </c>
      <c r="K115" s="53">
        <f t="shared" si="11"/>
        <v>-310000000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612</v>
      </c>
      <c r="H116" s="36">
        <f t="shared" si="8"/>
        <v>0</v>
      </c>
      <c r="I116" s="11">
        <f t="shared" si="9"/>
        <v>-97920000</v>
      </c>
      <c r="J116" s="53">
        <f t="shared" si="10"/>
        <v>0</v>
      </c>
      <c r="K116" s="53">
        <f t="shared" si="11"/>
        <v>-97920000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603</v>
      </c>
      <c r="H117" s="36">
        <f t="shared" si="8"/>
        <v>1</v>
      </c>
      <c r="I117" s="11">
        <f t="shared" si="9"/>
        <v>890960</v>
      </c>
      <c r="J117" s="53">
        <f t="shared" si="10"/>
        <v>64378482</v>
      </c>
      <c r="K117" s="53">
        <f t="shared" si="11"/>
        <v>-63487522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581</v>
      </c>
      <c r="H118" s="36">
        <f t="shared" si="8"/>
        <v>1</v>
      </c>
      <c r="I118" s="11">
        <f t="shared" si="9"/>
        <v>22851710000</v>
      </c>
      <c r="J118" s="53">
        <f t="shared" si="10"/>
        <v>0</v>
      </c>
      <c r="K118" s="53">
        <f t="shared" si="11"/>
        <v>22851710000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572</v>
      </c>
      <c r="H119" s="36">
        <f t="shared" si="8"/>
        <v>1</v>
      </c>
      <c r="I119" s="11">
        <f t="shared" si="9"/>
        <v>54542491</v>
      </c>
      <c r="J119" s="53">
        <f t="shared" si="10"/>
        <v>62840834</v>
      </c>
      <c r="K119" s="53">
        <f t="shared" si="11"/>
        <v>-8298343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568</v>
      </c>
      <c r="H120" s="11">
        <f t="shared" si="8"/>
        <v>1</v>
      </c>
      <c r="I120" s="11">
        <f t="shared" ref="I120:I298" si="13">B120*(G120-H120)</f>
        <v>1134000000</v>
      </c>
      <c r="J120" s="11">
        <f t="shared" si="10"/>
        <v>0</v>
      </c>
      <c r="K120" s="11">
        <f t="shared" si="11"/>
        <v>1134000000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542</v>
      </c>
      <c r="H121" s="11">
        <f t="shared" si="8"/>
        <v>1</v>
      </c>
      <c r="I121" s="11">
        <f t="shared" si="13"/>
        <v>1406600000</v>
      </c>
      <c r="J121" s="11">
        <f t="shared" si="10"/>
        <v>0</v>
      </c>
      <c r="K121" s="11">
        <f t="shared" si="11"/>
        <v>1406600000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541</v>
      </c>
      <c r="H122" s="11">
        <f t="shared" si="8"/>
        <v>1</v>
      </c>
      <c r="I122" s="11">
        <f t="shared" si="13"/>
        <v>207657540</v>
      </c>
      <c r="J122" s="11">
        <f t="shared" si="10"/>
        <v>59890320</v>
      </c>
      <c r="K122" s="11">
        <f t="shared" si="11"/>
        <v>147767220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540</v>
      </c>
      <c r="H123" s="11">
        <f t="shared" si="8"/>
        <v>0</v>
      </c>
      <c r="I123" s="11">
        <f t="shared" si="13"/>
        <v>0</v>
      </c>
      <c r="J123" s="11">
        <f t="shared" si="10"/>
        <v>432000000</v>
      </c>
      <c r="K123" s="11">
        <f t="shared" si="11"/>
        <v>-432000000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526</v>
      </c>
      <c r="H124" s="11">
        <f t="shared" si="8"/>
        <v>0</v>
      </c>
      <c r="I124" s="11">
        <f t="shared" si="13"/>
        <v>-1578000000</v>
      </c>
      <c r="J124" s="11">
        <f t="shared" si="10"/>
        <v>0</v>
      </c>
      <c r="K124" s="11">
        <f t="shared" si="11"/>
        <v>-1578000000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511</v>
      </c>
      <c r="H125" s="11">
        <f t="shared" si="8"/>
        <v>1</v>
      </c>
      <c r="I125" s="11">
        <f t="shared" si="13"/>
        <v>204362100</v>
      </c>
      <c r="J125" s="11">
        <f t="shared" si="10"/>
        <v>60626250</v>
      </c>
      <c r="K125" s="11">
        <f t="shared" si="11"/>
        <v>143735850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511</v>
      </c>
      <c r="H126" s="11">
        <f t="shared" si="8"/>
        <v>1</v>
      </c>
      <c r="I126" s="11">
        <f t="shared" si="13"/>
        <v>21420000000</v>
      </c>
      <c r="J126" s="11">
        <f t="shared" si="10"/>
        <v>0</v>
      </c>
      <c r="K126" s="11">
        <f t="shared" si="11"/>
        <v>21420000000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486</v>
      </c>
      <c r="H127" s="11">
        <f t="shared" si="8"/>
        <v>0</v>
      </c>
      <c r="I127" s="11">
        <f t="shared" si="13"/>
        <v>-2430000</v>
      </c>
      <c r="J127" s="11">
        <f t="shared" si="10"/>
        <v>0</v>
      </c>
      <c r="K127" s="11">
        <f t="shared" si="11"/>
        <v>-2430000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480</v>
      </c>
      <c r="H128" s="11">
        <f t="shared" si="8"/>
        <v>1</v>
      </c>
      <c r="I128" s="11">
        <f t="shared" si="13"/>
        <v>369488146</v>
      </c>
      <c r="J128" s="11">
        <f t="shared" si="10"/>
        <v>57813863</v>
      </c>
      <c r="K128" s="11">
        <f t="shared" si="11"/>
        <v>311674283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477</v>
      </c>
      <c r="H129" s="11">
        <f t="shared" si="8"/>
        <v>1</v>
      </c>
      <c r="I129" s="11">
        <f t="shared" si="13"/>
        <v>1190000000</v>
      </c>
      <c r="J129" s="11">
        <f t="shared" si="10"/>
        <v>0</v>
      </c>
      <c r="K129" s="11">
        <f t="shared" si="11"/>
        <v>1190000000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463</v>
      </c>
      <c r="H130" s="11">
        <f t="shared" si="8"/>
        <v>0</v>
      </c>
      <c r="I130" s="11">
        <f t="shared" si="13"/>
        <v>-463000000</v>
      </c>
      <c r="J130" s="11">
        <f t="shared" si="10"/>
        <v>-463000000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458</v>
      </c>
      <c r="H131" s="11">
        <f t="shared" si="8"/>
        <v>0</v>
      </c>
      <c r="I131" s="11">
        <f t="shared" si="13"/>
        <v>-22900000000</v>
      </c>
      <c r="J131" s="11">
        <f t="shared" si="10"/>
        <v>0</v>
      </c>
      <c r="K131" s="11">
        <f t="shared" si="11"/>
        <v>-22900000000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450</v>
      </c>
      <c r="H132" s="11">
        <f t="shared" ref="H132:H298" si="15">IF(B132&gt;0,1,0)</f>
        <v>1</v>
      </c>
      <c r="I132" s="11">
        <f t="shared" si="13"/>
        <v>275814863</v>
      </c>
      <c r="J132" s="11">
        <f t="shared" ref="J132:J206" si="16">C132*(G132-H132)</f>
        <v>47580979</v>
      </c>
      <c r="K132" s="11">
        <f t="shared" ref="K132:K298" si="17">D132*(G132-H132)</f>
        <v>228233884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446</v>
      </c>
      <c r="H133" s="11">
        <f t="shared" si="15"/>
        <v>0</v>
      </c>
      <c r="I133" s="11">
        <f t="shared" si="13"/>
        <v>-539972200</v>
      </c>
      <c r="J133" s="11">
        <f t="shared" si="16"/>
        <v>0</v>
      </c>
      <c r="K133" s="11">
        <f t="shared" si="17"/>
        <v>-539972200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437</v>
      </c>
      <c r="H134" s="11">
        <f t="shared" si="15"/>
        <v>0</v>
      </c>
      <c r="I134" s="11">
        <f t="shared" si="13"/>
        <v>-28405000</v>
      </c>
      <c r="J134" s="11">
        <f t="shared" si="16"/>
        <v>0</v>
      </c>
      <c r="K134" s="11">
        <f t="shared" si="17"/>
        <v>-28405000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437</v>
      </c>
      <c r="H135" s="11">
        <f t="shared" si="15"/>
        <v>0</v>
      </c>
      <c r="I135" s="11">
        <f t="shared" si="13"/>
        <v>-14115100</v>
      </c>
      <c r="J135" s="11">
        <f t="shared" si="16"/>
        <v>0</v>
      </c>
      <c r="K135" s="11">
        <f t="shared" si="17"/>
        <v>-14115100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429</v>
      </c>
      <c r="H136" s="11">
        <f t="shared" si="15"/>
        <v>0</v>
      </c>
      <c r="I136" s="11">
        <f t="shared" si="13"/>
        <v>-429000000</v>
      </c>
      <c r="J136" s="11">
        <f t="shared" si="16"/>
        <v>-429000000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420</v>
      </c>
      <c r="H137" s="11">
        <f t="shared" si="15"/>
        <v>1</v>
      </c>
      <c r="I137" s="11">
        <f t="shared" si="13"/>
        <v>121875787</v>
      </c>
      <c r="J137" s="11">
        <f t="shared" si="16"/>
        <v>40793421</v>
      </c>
      <c r="K137" s="11">
        <f t="shared" si="17"/>
        <v>81082366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403</v>
      </c>
      <c r="H138" s="11">
        <f t="shared" si="15"/>
        <v>0</v>
      </c>
      <c r="I138" s="11">
        <f t="shared" si="13"/>
        <v>-403201500</v>
      </c>
      <c r="J138" s="11">
        <f t="shared" si="16"/>
        <v>-403201500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391</v>
      </c>
      <c r="H139" s="11">
        <f t="shared" si="15"/>
        <v>1</v>
      </c>
      <c r="I139" s="11">
        <f t="shared" si="13"/>
        <v>110073600</v>
      </c>
      <c r="J139" s="11">
        <f t="shared" si="16"/>
        <v>34634730</v>
      </c>
      <c r="K139" s="11">
        <f t="shared" si="17"/>
        <v>75438870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388</v>
      </c>
      <c r="H140" s="11">
        <f t="shared" si="15"/>
        <v>1</v>
      </c>
      <c r="I140" s="11">
        <f t="shared" si="13"/>
        <v>580500000</v>
      </c>
      <c r="J140" s="11">
        <f t="shared" si="16"/>
        <v>0</v>
      </c>
      <c r="K140" s="11">
        <f t="shared" si="17"/>
        <v>580500000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375</v>
      </c>
      <c r="H141" s="11">
        <f t="shared" si="15"/>
        <v>0</v>
      </c>
      <c r="I141" s="11">
        <f t="shared" si="13"/>
        <v>0</v>
      </c>
      <c r="J141" s="11">
        <f t="shared" si="16"/>
        <v>-375000000</v>
      </c>
      <c r="K141" s="11">
        <f t="shared" si="17"/>
        <v>375000000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361</v>
      </c>
      <c r="H142" s="11">
        <f t="shared" si="15"/>
        <v>1</v>
      </c>
      <c r="I142" s="11">
        <f t="shared" si="13"/>
        <v>104721480</v>
      </c>
      <c r="J142" s="11">
        <f t="shared" si="16"/>
        <v>29167920</v>
      </c>
      <c r="K142" s="11">
        <f t="shared" si="17"/>
        <v>75553560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341</v>
      </c>
      <c r="H143" s="11">
        <f t="shared" si="15"/>
        <v>0</v>
      </c>
      <c r="I143" s="11">
        <f t="shared" si="13"/>
        <v>0</v>
      </c>
      <c r="J143" s="11">
        <f t="shared" si="16"/>
        <v>-341000000</v>
      </c>
      <c r="K143" s="11">
        <f t="shared" si="17"/>
        <v>341000000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331</v>
      </c>
      <c r="H144" s="11">
        <f t="shared" si="15"/>
        <v>1</v>
      </c>
      <c r="I144" s="11">
        <f t="shared" si="13"/>
        <v>97301160</v>
      </c>
      <c r="J144" s="11">
        <f t="shared" si="16"/>
        <v>24636810</v>
      </c>
      <c r="K144" s="11">
        <f t="shared" si="17"/>
        <v>72664350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316</v>
      </c>
      <c r="H145" s="11">
        <f t="shared" si="15"/>
        <v>0</v>
      </c>
      <c r="I145" s="11">
        <f t="shared" si="13"/>
        <v>-3160000</v>
      </c>
      <c r="J145" s="11">
        <f t="shared" si="16"/>
        <v>-1580000</v>
      </c>
      <c r="K145" s="11">
        <f t="shared" si="17"/>
        <v>-1580000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311</v>
      </c>
      <c r="H146" s="11">
        <f t="shared" si="15"/>
        <v>0</v>
      </c>
      <c r="I146" s="11">
        <f t="shared" si="13"/>
        <v>-311155500</v>
      </c>
      <c r="J146" s="11">
        <f t="shared" si="16"/>
        <v>-311155500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305</v>
      </c>
      <c r="H147" s="11">
        <f t="shared" si="15"/>
        <v>0</v>
      </c>
      <c r="I147" s="11">
        <f t="shared" si="13"/>
        <v>-8235000000</v>
      </c>
      <c r="J147" s="11">
        <f t="shared" si="16"/>
        <v>0</v>
      </c>
      <c r="K147" s="11">
        <f t="shared" si="17"/>
        <v>-8235000000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302</v>
      </c>
      <c r="H148" s="11">
        <f t="shared" si="15"/>
        <v>1</v>
      </c>
      <c r="I148" s="11">
        <f t="shared" si="13"/>
        <v>75983236</v>
      </c>
      <c r="J148" s="11">
        <f t="shared" si="16"/>
        <v>19718510</v>
      </c>
      <c r="K148" s="11">
        <f t="shared" si="17"/>
        <v>56264726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294</v>
      </c>
      <c r="H149" s="11">
        <f t="shared" si="15"/>
        <v>1</v>
      </c>
      <c r="I149" s="11">
        <f t="shared" si="13"/>
        <v>15353200000</v>
      </c>
      <c r="J149" s="11">
        <f t="shared" si="16"/>
        <v>0</v>
      </c>
      <c r="K149" s="11">
        <f t="shared" si="17"/>
        <v>15353200000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287</v>
      </c>
      <c r="H150" s="11">
        <f t="shared" si="15"/>
        <v>0</v>
      </c>
      <c r="I150" s="11">
        <f t="shared" si="13"/>
        <v>-14924000000</v>
      </c>
      <c r="J150" s="11">
        <f t="shared" si="16"/>
        <v>0</v>
      </c>
      <c r="K150" s="11">
        <f t="shared" si="17"/>
        <v>-14924000000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282</v>
      </c>
      <c r="H151" s="99">
        <f t="shared" si="15"/>
        <v>0</v>
      </c>
      <c r="I151" s="99">
        <f t="shared" si="13"/>
        <v>-2256000000</v>
      </c>
      <c r="J151" s="99">
        <f t="shared" si="16"/>
        <v>-1909740942</v>
      </c>
      <c r="K151" s="11">
        <f t="shared" si="17"/>
        <v>-346259058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282</v>
      </c>
      <c r="H152" s="99">
        <f t="shared" si="15"/>
        <v>0</v>
      </c>
      <c r="I152" s="99">
        <f t="shared" si="13"/>
        <v>-8806860</v>
      </c>
      <c r="J152" s="99">
        <f t="shared" si="16"/>
        <v>0</v>
      </c>
      <c r="K152" s="99">
        <f t="shared" si="17"/>
        <v>-8806860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271</v>
      </c>
      <c r="H153" s="99">
        <f t="shared" si="15"/>
        <v>1</v>
      </c>
      <c r="I153" s="99">
        <f t="shared" si="13"/>
        <v>36473490</v>
      </c>
      <c r="J153" s="99">
        <f t="shared" si="16"/>
        <v>11105100</v>
      </c>
      <c r="K153" s="99">
        <f t="shared" si="17"/>
        <v>25368390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268</v>
      </c>
      <c r="H154" s="99">
        <f t="shared" si="15"/>
        <v>1</v>
      </c>
      <c r="I154" s="99">
        <f t="shared" si="13"/>
        <v>1822029894</v>
      </c>
      <c r="J154" s="99">
        <f t="shared" si="16"/>
        <v>1822029894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263</v>
      </c>
      <c r="H155" s="99">
        <f t="shared" si="15"/>
        <v>0</v>
      </c>
      <c r="I155" s="99">
        <f t="shared" si="13"/>
        <v>-52600000</v>
      </c>
      <c r="J155" s="99">
        <f t="shared" si="16"/>
        <v>0</v>
      </c>
      <c r="K155" s="99">
        <f t="shared" si="17"/>
        <v>-52600000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263</v>
      </c>
      <c r="H156" s="99">
        <f t="shared" si="15"/>
        <v>0</v>
      </c>
      <c r="I156" s="99">
        <f t="shared" si="13"/>
        <v>-65181920</v>
      </c>
      <c r="J156" s="99">
        <f t="shared" si="16"/>
        <v>0</v>
      </c>
      <c r="K156" s="99">
        <f t="shared" si="17"/>
        <v>-65181920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262</v>
      </c>
      <c r="H157" s="99">
        <f t="shared" si="15"/>
        <v>0</v>
      </c>
      <c r="I157" s="99">
        <f t="shared" si="13"/>
        <v>-42533080</v>
      </c>
      <c r="J157" s="99">
        <f t="shared" si="16"/>
        <v>0</v>
      </c>
      <c r="K157" s="99">
        <f t="shared" si="17"/>
        <v>-42533080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262</v>
      </c>
      <c r="H158" s="99">
        <f t="shared" si="15"/>
        <v>0</v>
      </c>
      <c r="I158" s="99">
        <f t="shared" si="13"/>
        <v>-786235800</v>
      </c>
      <c r="J158" s="99">
        <f t="shared" si="16"/>
        <v>0</v>
      </c>
      <c r="K158" s="99">
        <f t="shared" si="17"/>
        <v>-786235800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260</v>
      </c>
      <c r="H159" s="99">
        <f t="shared" si="15"/>
        <v>0</v>
      </c>
      <c r="I159" s="99">
        <f t="shared" si="13"/>
        <v>-260130000</v>
      </c>
      <c r="J159" s="99">
        <f t="shared" si="16"/>
        <v>0</v>
      </c>
      <c r="K159" s="99">
        <f t="shared" si="17"/>
        <v>-260130000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256</v>
      </c>
      <c r="H160" s="99">
        <f t="shared" si="15"/>
        <v>0</v>
      </c>
      <c r="I160" s="99">
        <f t="shared" si="13"/>
        <v>-25600000</v>
      </c>
      <c r="J160" s="99">
        <f t="shared" si="16"/>
        <v>0</v>
      </c>
      <c r="K160" s="99">
        <f t="shared" si="17"/>
        <v>-25600000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255</v>
      </c>
      <c r="H161" s="99">
        <f t="shared" si="15"/>
        <v>0</v>
      </c>
      <c r="I161" s="99">
        <f t="shared" si="13"/>
        <v>-510000000</v>
      </c>
      <c r="J161" s="99">
        <f t="shared" si="16"/>
        <v>0</v>
      </c>
      <c r="K161" s="99">
        <f t="shared" si="17"/>
        <v>-510000000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255</v>
      </c>
      <c r="H162" s="99">
        <f t="shared" si="15"/>
        <v>0</v>
      </c>
      <c r="I162" s="99">
        <f t="shared" si="13"/>
        <v>-255127500</v>
      </c>
      <c r="J162" s="99">
        <f t="shared" si="16"/>
        <v>0</v>
      </c>
      <c r="K162" s="99">
        <f t="shared" si="17"/>
        <v>-255127500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252</v>
      </c>
      <c r="H163" s="99">
        <f t="shared" si="15"/>
        <v>0</v>
      </c>
      <c r="I163" s="99">
        <f t="shared" si="13"/>
        <v>-1260000</v>
      </c>
      <c r="J163" s="99">
        <f t="shared" si="16"/>
        <v>0</v>
      </c>
      <c r="K163" s="99">
        <f t="shared" si="17"/>
        <v>-1260000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242</v>
      </c>
      <c r="H164" s="99">
        <f t="shared" si="15"/>
        <v>1</v>
      </c>
      <c r="I164" s="99">
        <f t="shared" si="13"/>
        <v>723000000</v>
      </c>
      <c r="J164" s="99">
        <f t="shared" si="16"/>
        <v>0</v>
      </c>
      <c r="K164" s="99">
        <f t="shared" si="17"/>
        <v>723000000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241</v>
      </c>
      <c r="H165" s="99">
        <f t="shared" si="15"/>
        <v>1</v>
      </c>
      <c r="I165" s="99">
        <f t="shared" si="13"/>
        <v>720000000</v>
      </c>
      <c r="J165" s="99">
        <f t="shared" si="16"/>
        <v>0</v>
      </c>
      <c r="K165" s="99">
        <f t="shared" si="17"/>
        <v>720000000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240</v>
      </c>
      <c r="H166" s="99">
        <f t="shared" si="15"/>
        <v>1</v>
      </c>
      <c r="I166" s="99">
        <f t="shared" si="13"/>
        <v>4855046</v>
      </c>
      <c r="J166" s="99">
        <f t="shared" si="16"/>
        <v>14302238</v>
      </c>
      <c r="K166" s="99">
        <f t="shared" si="17"/>
        <v>-9447192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235</v>
      </c>
      <c r="H167" s="99">
        <f t="shared" si="15"/>
        <v>0</v>
      </c>
      <c r="I167" s="99">
        <f t="shared" si="13"/>
        <v>-705211500</v>
      </c>
      <c r="J167" s="99">
        <f t="shared" si="16"/>
        <v>0</v>
      </c>
      <c r="K167" s="99">
        <f t="shared" si="17"/>
        <v>-705211500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217</v>
      </c>
      <c r="H168" s="99">
        <f t="shared" si="15"/>
        <v>0</v>
      </c>
      <c r="I168" s="99">
        <f t="shared" si="13"/>
        <v>-651195300</v>
      </c>
      <c r="J168" s="99">
        <f t="shared" si="16"/>
        <v>0</v>
      </c>
      <c r="K168" s="99">
        <f t="shared" si="17"/>
        <v>-651195300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209</v>
      </c>
      <c r="H169" s="99">
        <f t="shared" si="15"/>
        <v>1</v>
      </c>
      <c r="I169" s="99">
        <f t="shared" si="13"/>
        <v>4514640</v>
      </c>
      <c r="J169" s="99">
        <f t="shared" si="16"/>
        <v>14251120</v>
      </c>
      <c r="K169" s="99">
        <f t="shared" si="17"/>
        <v>-9736480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185</v>
      </c>
      <c r="H170" s="99">
        <f t="shared" si="15"/>
        <v>1</v>
      </c>
      <c r="I170" s="99">
        <f t="shared" si="13"/>
        <v>920000000</v>
      </c>
      <c r="J170" s="99">
        <f t="shared" si="16"/>
        <v>0</v>
      </c>
      <c r="K170" s="99">
        <f t="shared" si="17"/>
        <v>920000000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184</v>
      </c>
      <c r="H171" s="99">
        <f t="shared" si="15"/>
        <v>0</v>
      </c>
      <c r="I171" s="99">
        <f t="shared" si="13"/>
        <v>-920000000</v>
      </c>
      <c r="J171" s="99">
        <f t="shared" si="16"/>
        <v>0</v>
      </c>
      <c r="K171" s="99">
        <f t="shared" si="17"/>
        <v>-920000000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178</v>
      </c>
      <c r="H172" s="99">
        <f t="shared" si="15"/>
        <v>1</v>
      </c>
      <c r="I172" s="99">
        <f t="shared" si="13"/>
        <v>87792</v>
      </c>
      <c r="J172" s="99">
        <f t="shared" si="16"/>
        <v>11094537</v>
      </c>
      <c r="K172" s="99">
        <f t="shared" si="17"/>
        <v>-11006745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177</v>
      </c>
      <c r="H173" s="99">
        <f t="shared" si="15"/>
        <v>1</v>
      </c>
      <c r="I173" s="99">
        <f t="shared" si="13"/>
        <v>138160000</v>
      </c>
      <c r="J173" s="99">
        <f t="shared" si="16"/>
        <v>0</v>
      </c>
      <c r="K173" s="99">
        <f t="shared" si="17"/>
        <v>138160000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166</v>
      </c>
      <c r="H174" s="99">
        <f t="shared" si="15"/>
        <v>0</v>
      </c>
      <c r="I174" s="99">
        <f t="shared" si="13"/>
        <v>-5312000</v>
      </c>
      <c r="J174" s="99">
        <f t="shared" si="16"/>
        <v>0</v>
      </c>
      <c r="K174" s="99">
        <f t="shared" si="17"/>
        <v>-5312000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164</v>
      </c>
      <c r="H175" s="99">
        <f t="shared" si="15"/>
        <v>0</v>
      </c>
      <c r="I175" s="99">
        <f t="shared" si="13"/>
        <v>-123000000</v>
      </c>
      <c r="J175" s="99">
        <f t="shared" si="16"/>
        <v>0</v>
      </c>
      <c r="K175" s="99">
        <f t="shared" si="17"/>
        <v>-123000000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155</v>
      </c>
      <c r="H176" s="99">
        <f t="shared" si="15"/>
        <v>0</v>
      </c>
      <c r="I176" s="99">
        <f t="shared" si="13"/>
        <v>-1456380</v>
      </c>
      <c r="J176" s="99">
        <f t="shared" si="16"/>
        <v>0</v>
      </c>
      <c r="K176" s="99">
        <f t="shared" si="17"/>
        <v>-1456380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154</v>
      </c>
      <c r="H177" s="99">
        <f t="shared" si="15"/>
        <v>0</v>
      </c>
      <c r="I177" s="99">
        <f t="shared" si="13"/>
        <v>-6668200</v>
      </c>
      <c r="J177" s="99">
        <f t="shared" si="16"/>
        <v>0</v>
      </c>
      <c r="K177" s="99">
        <f t="shared" si="17"/>
        <v>-6668200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151</v>
      </c>
      <c r="H178" s="99">
        <f t="shared" si="15"/>
        <v>1</v>
      </c>
      <c r="I178" s="99">
        <f t="shared" si="13"/>
        <v>54000000</v>
      </c>
      <c r="J178" s="99">
        <f t="shared" si="16"/>
        <v>0</v>
      </c>
      <c r="K178" s="99">
        <f t="shared" si="17"/>
        <v>54000000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149</v>
      </c>
      <c r="H179" s="99">
        <f t="shared" si="15"/>
        <v>1</v>
      </c>
      <c r="I179" s="99">
        <f t="shared" si="13"/>
        <v>444000000</v>
      </c>
      <c r="J179" s="99">
        <f t="shared" si="16"/>
        <v>0</v>
      </c>
      <c r="K179" s="99">
        <f t="shared" si="17"/>
        <v>444000000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149</v>
      </c>
      <c r="H180" s="99">
        <f t="shared" si="15"/>
        <v>0</v>
      </c>
      <c r="I180" s="99">
        <f t="shared" si="13"/>
        <v>-1795450</v>
      </c>
      <c r="J180" s="99">
        <f t="shared" si="16"/>
        <v>0</v>
      </c>
      <c r="K180" s="99">
        <f t="shared" si="17"/>
        <v>-1795450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147</v>
      </c>
      <c r="H181" s="99">
        <f t="shared" si="15"/>
        <v>1</v>
      </c>
      <c r="I181" s="99">
        <f t="shared" si="13"/>
        <v>438000000</v>
      </c>
      <c r="J181" s="99">
        <f t="shared" si="16"/>
        <v>0</v>
      </c>
      <c r="K181" s="99">
        <f t="shared" si="17"/>
        <v>438000000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145</v>
      </c>
      <c r="H182" s="99">
        <f t="shared" si="15"/>
        <v>0</v>
      </c>
      <c r="I182" s="99">
        <f t="shared" si="13"/>
        <v>-5191000</v>
      </c>
      <c r="J182" s="99">
        <f t="shared" si="16"/>
        <v>0</v>
      </c>
      <c r="K182" s="99">
        <f t="shared" si="17"/>
        <v>-5191000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144</v>
      </c>
      <c r="H183" s="99">
        <f t="shared" si="15"/>
        <v>1</v>
      </c>
      <c r="I183" s="99">
        <f t="shared" si="13"/>
        <v>514800000</v>
      </c>
      <c r="J183" s="99">
        <f t="shared" si="16"/>
        <v>0</v>
      </c>
      <c r="K183" s="99">
        <f t="shared" si="17"/>
        <v>514800000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144</v>
      </c>
      <c r="H184" s="99">
        <f t="shared" si="15"/>
        <v>0</v>
      </c>
      <c r="I184" s="99">
        <f t="shared" si="13"/>
        <v>-4806288</v>
      </c>
      <c r="J184" s="99">
        <f t="shared" si="16"/>
        <v>0</v>
      </c>
      <c r="K184" s="99">
        <f t="shared" si="17"/>
        <v>-4806288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141</v>
      </c>
      <c r="H185" s="99">
        <f t="shared" si="15"/>
        <v>0</v>
      </c>
      <c r="I185" s="99">
        <f t="shared" si="13"/>
        <v>-1381800000</v>
      </c>
      <c r="J185" s="99">
        <f t="shared" si="16"/>
        <v>0</v>
      </c>
      <c r="K185" s="99">
        <f t="shared" si="17"/>
        <v>-1381800000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141</v>
      </c>
      <c r="H186" s="99">
        <f t="shared" si="15"/>
        <v>1</v>
      </c>
      <c r="I186" s="99">
        <f t="shared" si="13"/>
        <v>2520000000</v>
      </c>
      <c r="J186" s="99">
        <f t="shared" si="16"/>
        <v>0</v>
      </c>
      <c r="K186" s="99">
        <f t="shared" si="17"/>
        <v>2520000000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141</v>
      </c>
      <c r="H187" s="99">
        <f t="shared" si="15"/>
        <v>0</v>
      </c>
      <c r="I187" s="99">
        <f t="shared" si="13"/>
        <v>-1269000000</v>
      </c>
      <c r="J187" s="99">
        <f t="shared" si="16"/>
        <v>0</v>
      </c>
      <c r="K187" s="99">
        <f t="shared" si="17"/>
        <v>-1269000000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141</v>
      </c>
      <c r="H188" s="99">
        <f t="shared" si="15"/>
        <v>0</v>
      </c>
      <c r="I188" s="99">
        <f t="shared" si="13"/>
        <v>-1635600</v>
      </c>
      <c r="J188" s="99">
        <f t="shared" si="16"/>
        <v>0</v>
      </c>
      <c r="K188" s="99">
        <f t="shared" si="17"/>
        <v>-1635600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141</v>
      </c>
      <c r="H189" s="99">
        <f t="shared" si="15"/>
        <v>0</v>
      </c>
      <c r="I189" s="99">
        <f t="shared" si="13"/>
        <v>-465910107</v>
      </c>
      <c r="J189" s="99">
        <f t="shared" si="16"/>
        <v>0</v>
      </c>
      <c r="K189" s="99">
        <f t="shared" si="17"/>
        <v>-465910107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140</v>
      </c>
      <c r="H190" s="99">
        <f t="shared" si="15"/>
        <v>0</v>
      </c>
      <c r="I190" s="99">
        <f t="shared" si="13"/>
        <v>-420126000</v>
      </c>
      <c r="J190" s="99">
        <f t="shared" si="16"/>
        <v>0</v>
      </c>
      <c r="K190" s="99">
        <f t="shared" si="17"/>
        <v>-420126000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139</v>
      </c>
      <c r="H191" s="99">
        <f t="shared" si="15"/>
        <v>0</v>
      </c>
      <c r="I191" s="99">
        <f t="shared" si="13"/>
        <v>-383765100</v>
      </c>
      <c r="J191" s="99">
        <f t="shared" si="16"/>
        <v>0</v>
      </c>
      <c r="K191" s="99">
        <f t="shared" si="17"/>
        <v>-383765100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134</v>
      </c>
      <c r="H192" s="99">
        <f t="shared" si="15"/>
        <v>1</v>
      </c>
      <c r="I192" s="99">
        <f t="shared" si="13"/>
        <v>133000000</v>
      </c>
      <c r="J192" s="99">
        <f t="shared" si="16"/>
        <v>0</v>
      </c>
      <c r="K192" s="99">
        <f t="shared" si="17"/>
        <v>133000000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133</v>
      </c>
      <c r="H193" s="99">
        <f t="shared" si="15"/>
        <v>0</v>
      </c>
      <c r="I193" s="99">
        <f t="shared" si="13"/>
        <v>-1995000</v>
      </c>
      <c r="J193" s="99">
        <f t="shared" si="16"/>
        <v>0</v>
      </c>
      <c r="K193" s="99">
        <f t="shared" si="17"/>
        <v>-1995000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131</v>
      </c>
      <c r="H194" s="99">
        <f t="shared" si="15"/>
        <v>0</v>
      </c>
      <c r="I194" s="99">
        <f t="shared" si="13"/>
        <v>-129690000</v>
      </c>
      <c r="J194" s="99">
        <f t="shared" si="16"/>
        <v>0</v>
      </c>
      <c r="K194" s="99">
        <f t="shared" si="17"/>
        <v>-129690000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131</v>
      </c>
      <c r="H195" s="99">
        <f t="shared" si="15"/>
        <v>1</v>
      </c>
      <c r="I195" s="99">
        <f t="shared" si="13"/>
        <v>101790000</v>
      </c>
      <c r="J195" s="99">
        <f t="shared" si="16"/>
        <v>0</v>
      </c>
      <c r="K195" s="99">
        <f t="shared" si="17"/>
        <v>101790000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129</v>
      </c>
      <c r="H196" s="99">
        <f t="shared" si="15"/>
        <v>0</v>
      </c>
      <c r="I196" s="99">
        <f t="shared" si="13"/>
        <v>-96814500</v>
      </c>
      <c r="J196" s="99">
        <f t="shared" si="16"/>
        <v>0</v>
      </c>
      <c r="K196" s="99">
        <f t="shared" si="17"/>
        <v>-96814500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127</v>
      </c>
      <c r="H197" s="99">
        <f t="shared" si="15"/>
        <v>1</v>
      </c>
      <c r="I197" s="99">
        <f t="shared" si="13"/>
        <v>88200000</v>
      </c>
      <c r="J197" s="99">
        <f t="shared" si="16"/>
        <v>0</v>
      </c>
      <c r="K197" s="99">
        <f t="shared" si="17"/>
        <v>88200000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127</v>
      </c>
      <c r="H198" s="99">
        <f t="shared" si="15"/>
        <v>0</v>
      </c>
      <c r="I198" s="99">
        <f t="shared" si="13"/>
        <v>-12573000</v>
      </c>
      <c r="J198" s="99">
        <f t="shared" si="16"/>
        <v>0</v>
      </c>
      <c r="K198" s="99">
        <f t="shared" si="17"/>
        <v>-12573000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126</v>
      </c>
      <c r="H199" s="99">
        <f t="shared" si="15"/>
        <v>0</v>
      </c>
      <c r="I199" s="99">
        <f t="shared" si="13"/>
        <v>-25924500</v>
      </c>
      <c r="J199" s="99">
        <f t="shared" si="16"/>
        <v>0</v>
      </c>
      <c r="K199" s="99">
        <f t="shared" si="17"/>
        <v>-25924500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126</v>
      </c>
      <c r="H200" s="99">
        <f t="shared" si="15"/>
        <v>0</v>
      </c>
      <c r="I200" s="99">
        <f t="shared" si="13"/>
        <v>-11970000</v>
      </c>
      <c r="J200" s="99">
        <f t="shared" si="16"/>
        <v>0</v>
      </c>
      <c r="K200" s="99">
        <f t="shared" si="17"/>
        <v>-11970000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123</v>
      </c>
      <c r="H201" s="99">
        <f t="shared" si="15"/>
        <v>1</v>
      </c>
      <c r="I201" s="99">
        <f t="shared" si="13"/>
        <v>5935300000</v>
      </c>
      <c r="J201" s="99">
        <f t="shared" si="16"/>
        <v>0</v>
      </c>
      <c r="K201" s="99">
        <f t="shared" si="17"/>
        <v>5935300000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123</v>
      </c>
      <c r="H202" s="99">
        <f t="shared" si="15"/>
        <v>0</v>
      </c>
      <c r="I202" s="99">
        <f t="shared" si="13"/>
        <v>-369110700</v>
      </c>
      <c r="J202" s="99">
        <f t="shared" si="16"/>
        <v>0</v>
      </c>
      <c r="K202" s="99">
        <f t="shared" si="17"/>
        <v>-369110700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123</v>
      </c>
      <c r="H203" s="99">
        <f t="shared" si="15"/>
        <v>0</v>
      </c>
      <c r="I203" s="99">
        <f t="shared" si="13"/>
        <v>-615000</v>
      </c>
      <c r="J203" s="99">
        <f t="shared" si="16"/>
        <v>0</v>
      </c>
      <c r="K203" s="99">
        <f t="shared" si="17"/>
        <v>-615000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123</v>
      </c>
      <c r="H204" s="99">
        <f t="shared" si="15"/>
        <v>0</v>
      </c>
      <c r="I204" s="99">
        <f t="shared" si="13"/>
        <v>-4120500000</v>
      </c>
      <c r="J204" s="99">
        <f t="shared" si="16"/>
        <v>0</v>
      </c>
      <c r="K204" s="99">
        <f t="shared" si="17"/>
        <v>-4120500000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122</v>
      </c>
      <c r="H205" s="99">
        <f t="shared" si="15"/>
        <v>0</v>
      </c>
      <c r="I205" s="99">
        <f t="shared" si="13"/>
        <v>-1517070000</v>
      </c>
      <c r="J205" s="99">
        <f t="shared" si="16"/>
        <v>0</v>
      </c>
      <c r="K205" s="99">
        <f t="shared" si="17"/>
        <v>-1517070000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119</v>
      </c>
      <c r="H206" s="99">
        <f t="shared" si="15"/>
        <v>0</v>
      </c>
      <c r="I206" s="99">
        <f t="shared" si="13"/>
        <v>-2201500</v>
      </c>
      <c r="J206" s="99">
        <f t="shared" si="16"/>
        <v>0</v>
      </c>
      <c r="K206" s="99">
        <f t="shared" si="17"/>
        <v>-2201500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117</v>
      </c>
      <c r="H207" s="99">
        <f t="shared" si="15"/>
        <v>1</v>
      </c>
      <c r="I207" s="99">
        <f t="shared" si="13"/>
        <v>1679680</v>
      </c>
      <c r="J207" s="99">
        <f t="shared" ref="J207:J298" si="20">C207*(G207-H207)</f>
        <v>8221384</v>
      </c>
      <c r="K207" s="99">
        <f t="shared" si="17"/>
        <v>-6541704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116</v>
      </c>
      <c r="H208" s="99">
        <f t="shared" si="15"/>
        <v>1</v>
      </c>
      <c r="I208" s="99">
        <f t="shared" si="13"/>
        <v>95450000</v>
      </c>
      <c r="J208" s="99">
        <f t="shared" si="20"/>
        <v>0</v>
      </c>
      <c r="K208" s="99">
        <f t="shared" si="17"/>
        <v>95450000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114</v>
      </c>
      <c r="H209" s="99">
        <f t="shared" si="15"/>
        <v>0</v>
      </c>
      <c r="I209" s="99">
        <f t="shared" si="13"/>
        <v>-5978160</v>
      </c>
      <c r="J209" s="99">
        <f t="shared" si="20"/>
        <v>0</v>
      </c>
      <c r="K209" s="99">
        <f t="shared" si="17"/>
        <v>-5978160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113</v>
      </c>
      <c r="H210" s="99">
        <f t="shared" si="15"/>
        <v>0</v>
      </c>
      <c r="I210" s="99">
        <f t="shared" si="13"/>
        <v>-5774300</v>
      </c>
      <c r="J210" s="99">
        <f t="shared" si="20"/>
        <v>0</v>
      </c>
      <c r="K210" s="99">
        <f t="shared" si="17"/>
        <v>-5774300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112</v>
      </c>
      <c r="H211" s="99">
        <f t="shared" si="15"/>
        <v>0</v>
      </c>
      <c r="I211" s="99">
        <f t="shared" si="13"/>
        <v>-22400000</v>
      </c>
      <c r="J211" s="99">
        <f t="shared" si="20"/>
        <v>0</v>
      </c>
      <c r="K211" s="99">
        <f t="shared" si="17"/>
        <v>-22400000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111</v>
      </c>
      <c r="H212" s="99">
        <f t="shared" si="15"/>
        <v>0</v>
      </c>
      <c r="I212" s="99">
        <f t="shared" si="13"/>
        <v>-3108000</v>
      </c>
      <c r="J212" s="99">
        <f t="shared" si="20"/>
        <v>0</v>
      </c>
      <c r="K212" s="99">
        <f t="shared" si="17"/>
        <v>-3108000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110</v>
      </c>
      <c r="H213" s="99">
        <f t="shared" si="15"/>
        <v>0</v>
      </c>
      <c r="I213" s="99">
        <f t="shared" si="13"/>
        <v>-6501000</v>
      </c>
      <c r="J213" s="99">
        <f t="shared" si="20"/>
        <v>0</v>
      </c>
      <c r="K213" s="99">
        <f t="shared" si="17"/>
        <v>-6501000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109</v>
      </c>
      <c r="H214" s="99">
        <f t="shared" si="15"/>
        <v>0</v>
      </c>
      <c r="I214" s="99">
        <f t="shared" si="13"/>
        <v>-3270000</v>
      </c>
      <c r="J214" s="99">
        <f t="shared" si="20"/>
        <v>0</v>
      </c>
      <c r="K214" s="99">
        <f t="shared" si="17"/>
        <v>-3270000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109</v>
      </c>
      <c r="H215" s="99">
        <f t="shared" si="15"/>
        <v>0</v>
      </c>
      <c r="I215" s="99">
        <f t="shared" si="13"/>
        <v>-19402000</v>
      </c>
      <c r="J215" s="99">
        <f t="shared" si="20"/>
        <v>0</v>
      </c>
      <c r="K215" s="99">
        <f t="shared" si="17"/>
        <v>-19402000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108</v>
      </c>
      <c r="H216" s="99">
        <f t="shared" si="15"/>
        <v>0</v>
      </c>
      <c r="I216" s="99">
        <f t="shared" si="13"/>
        <v>-10325880</v>
      </c>
      <c r="J216" s="99">
        <f t="shared" si="20"/>
        <v>0</v>
      </c>
      <c r="K216" s="99">
        <f t="shared" si="17"/>
        <v>-10325880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105</v>
      </c>
      <c r="H217" s="99">
        <f t="shared" si="15"/>
        <v>0</v>
      </c>
      <c r="I217" s="99">
        <f t="shared" si="13"/>
        <v>-8820000</v>
      </c>
      <c r="J217" s="99">
        <f t="shared" si="20"/>
        <v>0</v>
      </c>
      <c r="K217" s="99">
        <f t="shared" si="17"/>
        <v>-8820000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103</v>
      </c>
      <c r="H218" s="99">
        <f t="shared" si="15"/>
        <v>0</v>
      </c>
      <c r="I218" s="99">
        <f t="shared" si="13"/>
        <v>-3399000</v>
      </c>
      <c r="J218" s="99">
        <f t="shared" si="20"/>
        <v>0</v>
      </c>
      <c r="K218" s="99">
        <f t="shared" si="17"/>
        <v>-3399000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100</v>
      </c>
      <c r="H219" s="99">
        <f t="shared" si="15"/>
        <v>1</v>
      </c>
      <c r="I219" s="99">
        <f t="shared" si="13"/>
        <v>153252000</v>
      </c>
      <c r="J219" s="99">
        <f t="shared" si="20"/>
        <v>0</v>
      </c>
      <c r="K219" s="99">
        <f t="shared" si="17"/>
        <v>153252000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99</v>
      </c>
      <c r="H220" s="99">
        <f t="shared" si="15"/>
        <v>0</v>
      </c>
      <c r="I220" s="99">
        <f t="shared" si="13"/>
        <v>-138669300</v>
      </c>
      <c r="J220" s="99">
        <f t="shared" si="20"/>
        <v>0</v>
      </c>
      <c r="K220" s="99">
        <f t="shared" si="17"/>
        <v>-138669300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99</v>
      </c>
      <c r="H221" s="99">
        <f t="shared" si="15"/>
        <v>0</v>
      </c>
      <c r="I221" s="99">
        <f t="shared" si="13"/>
        <v>-990000</v>
      </c>
      <c r="J221" s="99">
        <f t="shared" si="20"/>
        <v>0</v>
      </c>
      <c r="K221" s="99">
        <f t="shared" si="17"/>
        <v>-990000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99</v>
      </c>
      <c r="H222" s="99">
        <f t="shared" si="15"/>
        <v>0</v>
      </c>
      <c r="I222" s="99">
        <f t="shared" si="13"/>
        <v>-495000</v>
      </c>
      <c r="J222" s="99">
        <f t="shared" si="20"/>
        <v>-247500</v>
      </c>
      <c r="K222" s="99">
        <f t="shared" si="17"/>
        <v>-247500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93</v>
      </c>
      <c r="H223" s="99">
        <f t="shared" si="15"/>
        <v>0</v>
      </c>
      <c r="I223" s="99">
        <f t="shared" si="13"/>
        <v>-17670000</v>
      </c>
      <c r="J223" s="99">
        <f t="shared" si="20"/>
        <v>0</v>
      </c>
      <c r="K223" s="99">
        <f t="shared" si="17"/>
        <v>-17670000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86</v>
      </c>
      <c r="H224" s="99">
        <f t="shared" si="15"/>
        <v>1</v>
      </c>
      <c r="I224" s="99">
        <f t="shared" si="13"/>
        <v>162435</v>
      </c>
      <c r="J224" s="99">
        <f t="shared" si="20"/>
        <v>5522620</v>
      </c>
      <c r="K224" s="99">
        <f t="shared" si="17"/>
        <v>-5360185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80</v>
      </c>
      <c r="H225" s="99">
        <f t="shared" si="15"/>
        <v>1</v>
      </c>
      <c r="I225" s="99">
        <f t="shared" si="13"/>
        <v>395000000</v>
      </c>
      <c r="J225" s="99">
        <f t="shared" si="20"/>
        <v>0</v>
      </c>
      <c r="K225" s="99">
        <f t="shared" si="17"/>
        <v>395000000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79</v>
      </c>
      <c r="H226" s="99">
        <f t="shared" si="15"/>
        <v>0</v>
      </c>
      <c r="I226" s="99">
        <f t="shared" si="13"/>
        <v>-252800000</v>
      </c>
      <c r="J226" s="99">
        <f t="shared" si="20"/>
        <v>0</v>
      </c>
      <c r="K226" s="99">
        <f t="shared" si="17"/>
        <v>-252800000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79</v>
      </c>
      <c r="H227" s="99">
        <f t="shared" si="15"/>
        <v>1</v>
      </c>
      <c r="I227" s="99">
        <f t="shared" si="13"/>
        <v>187200000</v>
      </c>
      <c r="J227" s="99">
        <f t="shared" si="20"/>
        <v>0</v>
      </c>
      <c r="K227" s="99">
        <f t="shared" si="17"/>
        <v>187200000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77</v>
      </c>
      <c r="H228" s="99">
        <f t="shared" si="15"/>
        <v>0</v>
      </c>
      <c r="I228" s="99">
        <f t="shared" si="13"/>
        <v>-3850000</v>
      </c>
      <c r="J228" s="99">
        <f t="shared" si="20"/>
        <v>0</v>
      </c>
      <c r="K228" s="99">
        <f t="shared" si="17"/>
        <v>-3850000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76</v>
      </c>
      <c r="H229" s="99">
        <f t="shared" si="15"/>
        <v>0</v>
      </c>
      <c r="I229" s="99">
        <f t="shared" si="13"/>
        <v>-311653200</v>
      </c>
      <c r="J229" s="99">
        <f t="shared" si="20"/>
        <v>0</v>
      </c>
      <c r="K229" s="99">
        <f t="shared" si="17"/>
        <v>-311653200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72</v>
      </c>
      <c r="H230" s="99">
        <f t="shared" si="15"/>
        <v>1</v>
      </c>
      <c r="I230" s="99">
        <f t="shared" si="13"/>
        <v>688700000</v>
      </c>
      <c r="J230" s="99">
        <f t="shared" si="20"/>
        <v>0</v>
      </c>
      <c r="K230" s="99">
        <f t="shared" si="17"/>
        <v>688700000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72</v>
      </c>
      <c r="H231" s="99">
        <f t="shared" si="15"/>
        <v>0</v>
      </c>
      <c r="I231" s="99">
        <f t="shared" si="13"/>
        <v>-216064800</v>
      </c>
      <c r="J231" s="99">
        <f t="shared" si="20"/>
        <v>0</v>
      </c>
      <c r="K231" s="99">
        <f t="shared" si="17"/>
        <v>-216064800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71</v>
      </c>
      <c r="H232" s="99">
        <f t="shared" si="15"/>
        <v>0</v>
      </c>
      <c r="I232" s="99">
        <f t="shared" si="13"/>
        <v>-213063900</v>
      </c>
      <c r="J232" s="99">
        <f t="shared" si="20"/>
        <v>0</v>
      </c>
      <c r="K232" s="99">
        <f t="shared" si="17"/>
        <v>-213063900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71</v>
      </c>
      <c r="H233" s="99">
        <f t="shared" si="15"/>
        <v>0</v>
      </c>
      <c r="I233" s="99">
        <f t="shared" si="13"/>
        <v>-39405000</v>
      </c>
      <c r="J233" s="99">
        <f t="shared" si="20"/>
        <v>0</v>
      </c>
      <c r="K233" s="99">
        <f t="shared" si="17"/>
        <v>-39405000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70</v>
      </c>
      <c r="H234" s="99">
        <f t="shared" si="15"/>
        <v>0</v>
      </c>
      <c r="I234" s="99">
        <f t="shared" si="13"/>
        <v>-9685200</v>
      </c>
      <c r="J234" s="99">
        <f t="shared" si="20"/>
        <v>0</v>
      </c>
      <c r="K234" s="99">
        <f t="shared" si="17"/>
        <v>-9685200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69</v>
      </c>
      <c r="H235" s="99">
        <f t="shared" si="15"/>
        <v>0</v>
      </c>
      <c r="I235" s="99">
        <f t="shared" si="13"/>
        <v>-207062100</v>
      </c>
      <c r="J235" s="99">
        <f t="shared" si="20"/>
        <v>0</v>
      </c>
      <c r="K235" s="99">
        <f t="shared" si="17"/>
        <v>-207062100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67</v>
      </c>
      <c r="H236" s="99">
        <f t="shared" si="15"/>
        <v>0</v>
      </c>
      <c r="I236" s="99">
        <f t="shared" si="13"/>
        <v>-3685000</v>
      </c>
      <c r="J236" s="99">
        <f t="shared" si="20"/>
        <v>0</v>
      </c>
      <c r="K236" s="99">
        <f t="shared" si="17"/>
        <v>-3685000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63</v>
      </c>
      <c r="H237" s="99">
        <f t="shared" si="15"/>
        <v>1</v>
      </c>
      <c r="I237" s="99">
        <f t="shared" si="13"/>
        <v>374170000</v>
      </c>
      <c r="J237" s="99">
        <f t="shared" si="20"/>
        <v>0</v>
      </c>
      <c r="K237" s="99">
        <f t="shared" si="17"/>
        <v>374170000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61</v>
      </c>
      <c r="H238" s="99">
        <f t="shared" si="15"/>
        <v>0</v>
      </c>
      <c r="I238" s="99">
        <f t="shared" si="13"/>
        <v>-457500</v>
      </c>
      <c r="J238" s="99">
        <f t="shared" si="20"/>
        <v>0</v>
      </c>
      <c r="K238" s="99">
        <f t="shared" si="17"/>
        <v>-457500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60</v>
      </c>
      <c r="H239" s="99">
        <f t="shared" si="15"/>
        <v>0</v>
      </c>
      <c r="I239" s="99">
        <f t="shared" si="13"/>
        <v>-245911380</v>
      </c>
      <c r="J239" s="99">
        <f t="shared" si="20"/>
        <v>0</v>
      </c>
      <c r="K239" s="99">
        <f t="shared" si="17"/>
        <v>-245911380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60</v>
      </c>
      <c r="H240" s="99">
        <f t="shared" si="15"/>
        <v>0</v>
      </c>
      <c r="I240" s="99">
        <f t="shared" si="13"/>
        <v>-1993500</v>
      </c>
      <c r="J240" s="99">
        <f t="shared" si="20"/>
        <v>0</v>
      </c>
      <c r="K240" s="99">
        <f t="shared" si="17"/>
        <v>-1993500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60</v>
      </c>
      <c r="H241" s="99">
        <f t="shared" si="15"/>
        <v>0</v>
      </c>
      <c r="I241" s="99">
        <f t="shared" si="13"/>
        <v>-113700000</v>
      </c>
      <c r="J241" s="99">
        <f t="shared" si="20"/>
        <v>0</v>
      </c>
      <c r="K241" s="99">
        <f t="shared" si="17"/>
        <v>-113700000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53</v>
      </c>
      <c r="H242" s="99">
        <f t="shared" si="15"/>
        <v>1</v>
      </c>
      <c r="I242" s="99">
        <f t="shared" si="13"/>
        <v>130000000</v>
      </c>
      <c r="J242" s="99">
        <f t="shared" si="20"/>
        <v>0</v>
      </c>
      <c r="K242" s="99">
        <f t="shared" si="17"/>
        <v>130000000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51</v>
      </c>
      <c r="H243" s="99">
        <f t="shared" si="15"/>
        <v>0</v>
      </c>
      <c r="I243" s="99">
        <f t="shared" si="13"/>
        <v>-127500000</v>
      </c>
      <c r="J243" s="99">
        <f t="shared" si="20"/>
        <v>0</v>
      </c>
      <c r="K243" s="99">
        <f t="shared" si="17"/>
        <v>-127500000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49</v>
      </c>
      <c r="H244" s="99">
        <f t="shared" si="15"/>
        <v>1</v>
      </c>
      <c r="I244" s="99">
        <f t="shared" si="13"/>
        <v>52800000</v>
      </c>
      <c r="J244" s="99">
        <f t="shared" si="20"/>
        <v>0</v>
      </c>
      <c r="K244" s="99">
        <f t="shared" si="17"/>
        <v>52800000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47</v>
      </c>
      <c r="H245" s="99">
        <f t="shared" si="15"/>
        <v>1</v>
      </c>
      <c r="I245" s="99">
        <f t="shared" si="13"/>
        <v>138000000</v>
      </c>
      <c r="J245" s="99">
        <f t="shared" si="20"/>
        <v>0</v>
      </c>
      <c r="K245" s="99">
        <f t="shared" si="17"/>
        <v>138000000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45</v>
      </c>
      <c r="H246" s="99">
        <f t="shared" si="15"/>
        <v>0</v>
      </c>
      <c r="I246" s="99">
        <f t="shared" si="13"/>
        <v>-181831500</v>
      </c>
      <c r="J246" s="99">
        <f t="shared" si="20"/>
        <v>0</v>
      </c>
      <c r="K246" s="99">
        <f t="shared" si="17"/>
        <v>-181831500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45</v>
      </c>
      <c r="H247" s="99">
        <f t="shared" si="15"/>
        <v>1</v>
      </c>
      <c r="I247" s="99">
        <f t="shared" si="13"/>
        <v>21560000</v>
      </c>
      <c r="J247" s="99">
        <f t="shared" si="20"/>
        <v>0</v>
      </c>
      <c r="K247" s="99">
        <f t="shared" si="17"/>
        <v>21560000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44</v>
      </c>
      <c r="H248" s="99">
        <f t="shared" si="15"/>
        <v>1</v>
      </c>
      <c r="I248" s="99">
        <f t="shared" si="13"/>
        <v>60200000</v>
      </c>
      <c r="J248" s="99">
        <f t="shared" si="20"/>
        <v>0</v>
      </c>
      <c r="K248" s="99">
        <f t="shared" si="17"/>
        <v>60200000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44</v>
      </c>
      <c r="H249" s="99">
        <f t="shared" si="15"/>
        <v>0</v>
      </c>
      <c r="I249" s="99">
        <f t="shared" si="13"/>
        <v>-66000000</v>
      </c>
      <c r="J249" s="99">
        <f t="shared" si="20"/>
        <v>0</v>
      </c>
      <c r="K249" s="99">
        <f t="shared" si="17"/>
        <v>-66000000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43</v>
      </c>
      <c r="H250" s="99">
        <f t="shared" si="15"/>
        <v>0</v>
      </c>
      <c r="I250" s="99">
        <f t="shared" si="13"/>
        <v>-4300000</v>
      </c>
      <c r="J250" s="99">
        <f t="shared" si="20"/>
        <v>0</v>
      </c>
      <c r="K250" s="99">
        <f t="shared" si="17"/>
        <v>-4300000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42</v>
      </c>
      <c r="H251" s="99">
        <f t="shared" si="15"/>
        <v>0</v>
      </c>
      <c r="I251" s="99">
        <f t="shared" si="13"/>
        <v>-583800</v>
      </c>
      <c r="J251" s="99">
        <f t="shared" si="20"/>
        <v>0</v>
      </c>
      <c r="K251" s="99">
        <f t="shared" si="17"/>
        <v>-583800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42</v>
      </c>
      <c r="H252" s="99">
        <f t="shared" si="15"/>
        <v>1</v>
      </c>
      <c r="I252" s="99">
        <f t="shared" si="13"/>
        <v>12300000</v>
      </c>
      <c r="J252" s="99">
        <f t="shared" si="20"/>
        <v>0</v>
      </c>
      <c r="K252" s="99">
        <f t="shared" si="17"/>
        <v>12300000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40</v>
      </c>
      <c r="H253" s="99">
        <f t="shared" si="15"/>
        <v>1</v>
      </c>
      <c r="I253" s="99">
        <f t="shared" si="13"/>
        <v>468000000</v>
      </c>
      <c r="J253" s="99">
        <f t="shared" si="20"/>
        <v>0</v>
      </c>
      <c r="K253" s="99">
        <f t="shared" si="17"/>
        <v>468000000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39</v>
      </c>
      <c r="H254" s="99">
        <f t="shared" si="15"/>
        <v>1</v>
      </c>
      <c r="I254" s="99">
        <f t="shared" si="13"/>
        <v>114000000</v>
      </c>
      <c r="J254" s="99">
        <f t="shared" si="20"/>
        <v>0</v>
      </c>
      <c r="K254" s="99">
        <f t="shared" si="17"/>
        <v>114000000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38</v>
      </c>
      <c r="H255" s="99">
        <f t="shared" si="15"/>
        <v>0</v>
      </c>
      <c r="I255" s="99">
        <f t="shared" si="13"/>
        <v>-532000000</v>
      </c>
      <c r="J255" s="99">
        <f t="shared" si="20"/>
        <v>0</v>
      </c>
      <c r="K255" s="99">
        <f t="shared" si="17"/>
        <v>-532000000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37</v>
      </c>
      <c r="H256" s="99">
        <f t="shared" si="15"/>
        <v>0</v>
      </c>
      <c r="I256" s="99">
        <f t="shared" si="13"/>
        <v>-4623853</v>
      </c>
      <c r="J256" s="99">
        <f t="shared" si="20"/>
        <v>0</v>
      </c>
      <c r="K256" s="99">
        <f t="shared" si="17"/>
        <v>-4623853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37</v>
      </c>
      <c r="H257" s="99">
        <f t="shared" si="15"/>
        <v>0</v>
      </c>
      <c r="I257" s="99">
        <f t="shared" si="13"/>
        <v>0</v>
      </c>
      <c r="J257" s="99">
        <f t="shared" si="20"/>
        <v>-294845193</v>
      </c>
      <c r="K257" s="99">
        <f t="shared" si="17"/>
        <v>294845193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36</v>
      </c>
      <c r="H258" s="99">
        <f t="shared" si="15"/>
        <v>0</v>
      </c>
      <c r="I258" s="99">
        <f t="shared" si="13"/>
        <v>-47268000</v>
      </c>
      <c r="J258" s="99">
        <f t="shared" si="20"/>
        <v>0</v>
      </c>
      <c r="K258" s="99">
        <f t="shared" si="17"/>
        <v>-47268000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33</v>
      </c>
      <c r="H259" s="99">
        <f t="shared" si="15"/>
        <v>1</v>
      </c>
      <c r="I259" s="99">
        <f t="shared" si="13"/>
        <v>64000000</v>
      </c>
      <c r="J259" s="99">
        <f t="shared" si="20"/>
        <v>0</v>
      </c>
      <c r="K259" s="99">
        <f t="shared" si="17"/>
        <v>64000000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32</v>
      </c>
      <c r="H260" s="99">
        <f t="shared" si="15"/>
        <v>0</v>
      </c>
      <c r="I260" s="99">
        <f t="shared" si="13"/>
        <v>-60800000</v>
      </c>
      <c r="J260" s="99">
        <f t="shared" si="20"/>
        <v>0</v>
      </c>
      <c r="K260" s="99">
        <f t="shared" si="17"/>
        <v>-60800000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32</v>
      </c>
      <c r="H261" s="99">
        <f t="shared" si="15"/>
        <v>0</v>
      </c>
      <c r="I261" s="99">
        <f t="shared" si="13"/>
        <v>-3216000</v>
      </c>
      <c r="J261" s="99">
        <f t="shared" si="20"/>
        <v>0</v>
      </c>
      <c r="K261" s="99">
        <f t="shared" si="17"/>
        <v>-3216000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32</v>
      </c>
      <c r="H262" s="99">
        <f t="shared" si="15"/>
        <v>0</v>
      </c>
      <c r="I262" s="99">
        <f t="shared" si="13"/>
        <v>-2197440</v>
      </c>
      <c r="J262" s="99">
        <f t="shared" si="20"/>
        <v>0</v>
      </c>
      <c r="K262" s="99">
        <f t="shared" si="17"/>
        <v>-2197440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31</v>
      </c>
      <c r="H263" s="99">
        <f t="shared" si="15"/>
        <v>0</v>
      </c>
      <c r="I263" s="99">
        <f t="shared" si="13"/>
        <v>-3676600</v>
      </c>
      <c r="J263" s="99">
        <f t="shared" si="20"/>
        <v>0</v>
      </c>
      <c r="K263" s="99">
        <f t="shared" si="17"/>
        <v>-3676600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29</v>
      </c>
      <c r="H264" s="99">
        <f t="shared" si="15"/>
        <v>1</v>
      </c>
      <c r="I264" s="99">
        <f t="shared" si="13"/>
        <v>189812000</v>
      </c>
      <c r="J264" s="99">
        <f t="shared" si="20"/>
        <v>0</v>
      </c>
      <c r="K264" s="99">
        <f t="shared" si="17"/>
        <v>189812000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29</v>
      </c>
      <c r="H265" s="99">
        <f t="shared" si="15"/>
        <v>0</v>
      </c>
      <c r="I265" s="99">
        <f t="shared" si="13"/>
        <v>-185600000</v>
      </c>
      <c r="J265" s="99">
        <f t="shared" si="20"/>
        <v>0</v>
      </c>
      <c r="K265" s="99">
        <f t="shared" si="17"/>
        <v>-185600000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29</v>
      </c>
      <c r="H266" s="99">
        <f t="shared" si="15"/>
        <v>0</v>
      </c>
      <c r="I266" s="99">
        <f t="shared" si="13"/>
        <v>-11281000</v>
      </c>
      <c r="J266" s="99">
        <f t="shared" si="20"/>
        <v>0</v>
      </c>
      <c r="K266" s="99">
        <f t="shared" si="17"/>
        <v>-11281000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25</v>
      </c>
      <c r="H267" s="99">
        <f t="shared" si="15"/>
        <v>1</v>
      </c>
      <c r="I267" s="99">
        <f t="shared" si="13"/>
        <v>5280000</v>
      </c>
      <c r="J267" s="99">
        <f t="shared" si="20"/>
        <v>0</v>
      </c>
      <c r="K267" s="99">
        <f t="shared" si="17"/>
        <v>5280000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25</v>
      </c>
      <c r="H268" s="99">
        <f t="shared" si="15"/>
        <v>0</v>
      </c>
      <c r="I268" s="99">
        <f t="shared" si="13"/>
        <v>-2734750</v>
      </c>
      <c r="J268" s="99">
        <f t="shared" si="20"/>
        <v>0</v>
      </c>
      <c r="K268" s="99">
        <f t="shared" si="17"/>
        <v>-2734750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23</v>
      </c>
      <c r="H269" s="99">
        <f t="shared" si="15"/>
        <v>1</v>
      </c>
      <c r="I269" s="99">
        <f t="shared" si="13"/>
        <v>2200000</v>
      </c>
      <c r="J269" s="99">
        <f t="shared" si="20"/>
        <v>0</v>
      </c>
      <c r="K269" s="99">
        <f t="shared" si="17"/>
        <v>2200000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23</v>
      </c>
      <c r="H270" s="99">
        <f t="shared" si="15"/>
        <v>1</v>
      </c>
      <c r="I270" s="99">
        <f t="shared" si="13"/>
        <v>57200000</v>
      </c>
      <c r="J270" s="99">
        <f t="shared" si="20"/>
        <v>0</v>
      </c>
      <c r="K270" s="99">
        <f t="shared" si="17"/>
        <v>57200000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22</v>
      </c>
      <c r="H271" s="99">
        <f t="shared" si="15"/>
        <v>1</v>
      </c>
      <c r="I271" s="99">
        <f t="shared" si="13"/>
        <v>92400000</v>
      </c>
      <c r="J271" s="99">
        <f t="shared" si="20"/>
        <v>0</v>
      </c>
      <c r="K271" s="99">
        <f t="shared" si="17"/>
        <v>92400000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22</v>
      </c>
      <c r="H272" s="99">
        <f t="shared" si="15"/>
        <v>0</v>
      </c>
      <c r="I272" s="99">
        <f t="shared" si="13"/>
        <v>-2090000</v>
      </c>
      <c r="J272" s="99">
        <f t="shared" si="20"/>
        <v>0</v>
      </c>
      <c r="K272" s="99">
        <f t="shared" si="17"/>
        <v>-2090000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21</v>
      </c>
      <c r="H273" s="99">
        <f t="shared" si="15"/>
        <v>0</v>
      </c>
      <c r="I273" s="99">
        <f t="shared" si="13"/>
        <v>-18900000</v>
      </c>
      <c r="J273" s="99">
        <f t="shared" si="20"/>
        <v>0</v>
      </c>
      <c r="K273" s="99">
        <f t="shared" si="17"/>
        <v>-18900000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20</v>
      </c>
      <c r="H274" s="99">
        <f t="shared" si="15"/>
        <v>1</v>
      </c>
      <c r="I274" s="99">
        <f t="shared" si="13"/>
        <v>47500000</v>
      </c>
      <c r="J274" s="99">
        <f t="shared" si="20"/>
        <v>0</v>
      </c>
      <c r="K274" s="99">
        <f t="shared" si="17"/>
        <v>47500000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20</v>
      </c>
      <c r="H275" s="99">
        <f t="shared" si="15"/>
        <v>0</v>
      </c>
      <c r="I275" s="99">
        <f t="shared" si="13"/>
        <v>-25740000</v>
      </c>
      <c r="J275" s="99">
        <f t="shared" si="20"/>
        <v>0</v>
      </c>
      <c r="K275" s="99">
        <f t="shared" si="17"/>
        <v>-25740000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18</v>
      </c>
      <c r="H276" s="99">
        <f t="shared" si="15"/>
        <v>1</v>
      </c>
      <c r="I276" s="99">
        <f t="shared" si="13"/>
        <v>64600000</v>
      </c>
      <c r="J276" s="99">
        <f t="shared" si="20"/>
        <v>0</v>
      </c>
      <c r="K276" s="99">
        <f t="shared" si="17"/>
        <v>64600000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17</v>
      </c>
      <c r="H277" s="99">
        <f t="shared" si="15"/>
        <v>1</v>
      </c>
      <c r="I277" s="99">
        <f t="shared" si="13"/>
        <v>336000000</v>
      </c>
      <c r="J277" s="99">
        <f t="shared" si="20"/>
        <v>0</v>
      </c>
      <c r="K277" s="99">
        <f t="shared" si="17"/>
        <v>336000000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16</v>
      </c>
      <c r="H278" s="99">
        <f t="shared" si="15"/>
        <v>1</v>
      </c>
      <c r="I278" s="99">
        <f t="shared" si="13"/>
        <v>45000000</v>
      </c>
      <c r="J278" s="99">
        <f t="shared" si="20"/>
        <v>0</v>
      </c>
      <c r="K278" s="99">
        <f t="shared" si="17"/>
        <v>45000000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16</v>
      </c>
      <c r="H279" s="99">
        <f t="shared" si="15"/>
        <v>1</v>
      </c>
      <c r="I279" s="99">
        <f t="shared" si="13"/>
        <v>30000000</v>
      </c>
      <c r="J279" s="99">
        <f t="shared" si="20"/>
        <v>0</v>
      </c>
      <c r="K279" s="99">
        <f t="shared" si="17"/>
        <v>30000000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15</v>
      </c>
      <c r="H280" s="99">
        <f t="shared" si="15"/>
        <v>0</v>
      </c>
      <c r="I280" s="99">
        <f t="shared" si="13"/>
        <v>-30000000</v>
      </c>
      <c r="J280" s="99">
        <f t="shared" si="20"/>
        <v>0</v>
      </c>
      <c r="K280" s="99">
        <f t="shared" si="17"/>
        <v>-30000000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14</v>
      </c>
      <c r="H281" s="99">
        <f t="shared" si="15"/>
        <v>0</v>
      </c>
      <c r="I281" s="99">
        <f t="shared" si="13"/>
        <v>-140000000</v>
      </c>
      <c r="J281" s="99">
        <f t="shared" si="20"/>
        <v>0</v>
      </c>
      <c r="K281" s="99">
        <f t="shared" si="17"/>
        <v>-140000000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10</v>
      </c>
      <c r="H282" s="99">
        <f t="shared" si="15"/>
        <v>0</v>
      </c>
      <c r="I282" s="99">
        <f t="shared" si="13"/>
        <v>-167000000</v>
      </c>
      <c r="J282" s="99">
        <f t="shared" ref="J282:J297" si="22">C282*(G282-H282)</f>
        <v>0</v>
      </c>
      <c r="K282" s="99">
        <f t="shared" ref="K282:K297" si="23">D282*(G282-H282)</f>
        <v>-167000000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8</v>
      </c>
      <c r="H283" s="99">
        <f t="shared" si="15"/>
        <v>1</v>
      </c>
      <c r="I283" s="99">
        <f t="shared" si="13"/>
        <v>84000000</v>
      </c>
      <c r="J283" s="99">
        <f t="shared" si="22"/>
        <v>0</v>
      </c>
      <c r="K283" s="99">
        <f t="shared" si="23"/>
        <v>84000000</v>
      </c>
    </row>
    <row r="284" spans="1:12">
      <c r="A284" s="99" t="s">
        <v>4626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7</v>
      </c>
      <c r="H284" s="99">
        <f t="shared" si="15"/>
        <v>1</v>
      </c>
      <c r="I284" s="99">
        <f t="shared" si="13"/>
        <v>11400000</v>
      </c>
      <c r="J284" s="99">
        <f t="shared" si="22"/>
        <v>0</v>
      </c>
      <c r="K284" s="99">
        <f t="shared" si="23"/>
        <v>11400000</v>
      </c>
    </row>
    <row r="285" spans="1:12">
      <c r="A285" s="99" t="s">
        <v>4626</v>
      </c>
      <c r="B285" s="18">
        <v>-3995000</v>
      </c>
      <c r="C285" s="18">
        <v>0</v>
      </c>
      <c r="D285" s="18">
        <f t="shared" si="18"/>
        <v>-3995000</v>
      </c>
      <c r="E285" s="99" t="s">
        <v>4628</v>
      </c>
      <c r="F285" s="99">
        <v>3</v>
      </c>
      <c r="G285" s="36">
        <f t="shared" si="21"/>
        <v>7</v>
      </c>
      <c r="H285" s="99">
        <f t="shared" si="15"/>
        <v>0</v>
      </c>
      <c r="I285" s="99">
        <f t="shared" si="13"/>
        <v>-27965000</v>
      </c>
      <c r="J285" s="99">
        <f t="shared" si="22"/>
        <v>0</v>
      </c>
      <c r="K285" s="99">
        <f t="shared" si="23"/>
        <v>-27965000</v>
      </c>
    </row>
    <row r="286" spans="1:12">
      <c r="A286" s="99" t="s">
        <v>4636</v>
      </c>
      <c r="B286" s="18">
        <v>-2010700</v>
      </c>
      <c r="C286" s="18">
        <v>0</v>
      </c>
      <c r="D286" s="18">
        <f t="shared" si="18"/>
        <v>-2010700</v>
      </c>
      <c r="E286" s="99" t="s">
        <v>4641</v>
      </c>
      <c r="F286" s="99">
        <v>0</v>
      </c>
      <c r="G286" s="36">
        <f t="shared" si="21"/>
        <v>4</v>
      </c>
      <c r="H286" s="99">
        <f t="shared" si="15"/>
        <v>0</v>
      </c>
      <c r="I286" s="99">
        <f t="shared" si="13"/>
        <v>-8042800</v>
      </c>
      <c r="J286" s="99">
        <f t="shared" si="22"/>
        <v>0</v>
      </c>
      <c r="K286" s="99">
        <f t="shared" si="23"/>
        <v>-8042800</v>
      </c>
    </row>
    <row r="287" spans="1:12">
      <c r="A287" s="99" t="s">
        <v>4636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4</v>
      </c>
      <c r="H287" s="99">
        <f t="shared" si="15"/>
        <v>0</v>
      </c>
      <c r="I287" s="99">
        <f t="shared" si="13"/>
        <v>-16000000</v>
      </c>
      <c r="J287" s="99">
        <f t="shared" si="22"/>
        <v>0</v>
      </c>
      <c r="K287" s="99">
        <f t="shared" si="23"/>
        <v>-16000000</v>
      </c>
    </row>
    <row r="288" spans="1:12">
      <c r="A288" s="99" t="s">
        <v>4643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2</v>
      </c>
      <c r="G288" s="36">
        <f t="shared" si="21"/>
        <v>3</v>
      </c>
      <c r="H288" s="99">
        <f t="shared" si="15"/>
        <v>0</v>
      </c>
      <c r="I288" s="99">
        <f t="shared" si="13"/>
        <v>-17100000</v>
      </c>
      <c r="J288" s="99">
        <f t="shared" si="22"/>
        <v>0</v>
      </c>
      <c r="K288" s="99">
        <f t="shared" si="23"/>
        <v>-17100000</v>
      </c>
      <c r="L288" t="s">
        <v>25</v>
      </c>
    </row>
    <row r="289" spans="1:11">
      <c r="A289" s="99" t="s">
        <v>4658</v>
      </c>
      <c r="B289" s="18">
        <v>8000000</v>
      </c>
      <c r="C289" s="18">
        <v>0</v>
      </c>
      <c r="D289" s="18">
        <f t="shared" si="18"/>
        <v>8000000</v>
      </c>
      <c r="E289" s="99" t="s">
        <v>3892</v>
      </c>
      <c r="F289" s="99">
        <v>1</v>
      </c>
      <c r="G289" s="36">
        <f t="shared" si="21"/>
        <v>1</v>
      </c>
      <c r="H289" s="99">
        <f t="shared" si="15"/>
        <v>1</v>
      </c>
      <c r="I289" s="99">
        <f t="shared" si="13"/>
        <v>0</v>
      </c>
      <c r="J289" s="99">
        <f t="shared" si="22"/>
        <v>0</v>
      </c>
      <c r="K289" s="99">
        <f t="shared" si="23"/>
        <v>0</v>
      </c>
    </row>
    <row r="290" spans="1:11">
      <c r="A290" s="99"/>
      <c r="B290" s="18"/>
      <c r="C290" s="18"/>
      <c r="D290" s="18"/>
      <c r="E290" s="99"/>
      <c r="F290" s="99"/>
      <c r="G290" s="36">
        <f t="shared" si="21"/>
        <v>0</v>
      </c>
      <c r="H290" s="99">
        <f t="shared" si="15"/>
        <v>0</v>
      </c>
      <c r="I290" s="99">
        <f t="shared" si="13"/>
        <v>0</v>
      </c>
      <c r="J290" s="99">
        <f t="shared" si="22"/>
        <v>0</v>
      </c>
      <c r="K290" s="99">
        <f t="shared" si="23"/>
        <v>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14730341</v>
      </c>
      <c r="C299" s="29">
        <f>SUM(C2:C298)</f>
        <v>0</v>
      </c>
      <c r="D299" s="29">
        <f>SUM(D2:D298)</f>
        <v>14730341</v>
      </c>
      <c r="E299" s="11"/>
      <c r="F299" s="11"/>
      <c r="G299" s="11"/>
      <c r="H299" s="11"/>
      <c r="I299" s="29">
        <f>SUM(I2:I298)</f>
        <v>19147760158</v>
      </c>
      <c r="J299" s="29">
        <f>SUM(J2:J298)</f>
        <v>8687685429</v>
      </c>
      <c r="K299" s="29">
        <f>SUM(K2:K298)</f>
        <v>10460074729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18939426.466864489</v>
      </c>
      <c r="J302" s="29">
        <f>J299/G2</f>
        <v>8593160.6617210675</v>
      </c>
      <c r="K302" s="29">
        <f>K299/G2</f>
        <v>10346265.805143422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15926980</v>
      </c>
      <c r="G306" t="s">
        <v>25</v>
      </c>
      <c r="J306">
        <f>J299/I299*1448696</f>
        <v>657299.60195851873</v>
      </c>
      <c r="K306">
        <f>K299/I299*1448696</f>
        <v>791396.39804148127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pane ySplit="1" topLeftCell="A253" activePane="bottomLeft" state="frozen"/>
      <selection pane="bottomLeft" activeCell="C270" sqref="C270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958</v>
      </c>
      <c r="E2" s="11">
        <f>IF(B2&gt;0,1,0)</f>
        <v>1</v>
      </c>
      <c r="F2" s="11">
        <f>B2*(D2-E2)</f>
        <v>92541900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956</v>
      </c>
      <c r="E3" s="11">
        <f t="shared" ref="E3:E66" si="1">IF(B3&gt;0,1,0)</f>
        <v>1</v>
      </c>
      <c r="F3" s="11">
        <f t="shared" ref="F3:F66" si="2">B3*(D3-E3)</f>
        <v>2865000000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953</v>
      </c>
      <c r="E4" s="11">
        <f t="shared" si="1"/>
        <v>0</v>
      </c>
      <c r="F4" s="11">
        <f t="shared" si="2"/>
        <v>-190600000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951</v>
      </c>
      <c r="E5" s="11">
        <f t="shared" si="1"/>
        <v>0</v>
      </c>
      <c r="F5" s="11">
        <f t="shared" si="2"/>
        <v>-95100000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950</v>
      </c>
      <c r="E6" s="11">
        <f t="shared" si="1"/>
        <v>0</v>
      </c>
      <c r="F6" s="11">
        <f t="shared" si="2"/>
        <v>-52250000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949</v>
      </c>
      <c r="E7" s="11">
        <f t="shared" si="1"/>
        <v>0</v>
      </c>
      <c r="F7" s="11">
        <f t="shared" si="2"/>
        <v>-189800000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945</v>
      </c>
      <c r="E8" s="11">
        <f t="shared" si="1"/>
        <v>0</v>
      </c>
      <c r="F8" s="11">
        <f t="shared" si="2"/>
        <v>-189000000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935</v>
      </c>
      <c r="E9" s="11">
        <f t="shared" si="1"/>
        <v>0</v>
      </c>
      <c r="F9" s="11">
        <f t="shared" si="2"/>
        <v>-888717500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934</v>
      </c>
      <c r="E10" s="11">
        <f t="shared" si="1"/>
        <v>1</v>
      </c>
      <c r="F10" s="11">
        <f t="shared" si="2"/>
        <v>1866000000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932</v>
      </c>
      <c r="E11" s="11">
        <f t="shared" si="1"/>
        <v>0</v>
      </c>
      <c r="F11" s="11">
        <f t="shared" si="2"/>
        <v>-992580000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929</v>
      </c>
      <c r="E12" s="11">
        <f t="shared" si="1"/>
        <v>0</v>
      </c>
      <c r="F12" s="11">
        <f t="shared" si="2"/>
        <v>-41805000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928</v>
      </c>
      <c r="E13" s="11">
        <f t="shared" si="1"/>
        <v>0</v>
      </c>
      <c r="F13" s="11">
        <f t="shared" si="2"/>
        <v>-1856649600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924</v>
      </c>
      <c r="E14" s="11">
        <f t="shared" si="1"/>
        <v>0</v>
      </c>
      <c r="F14" s="11">
        <f t="shared" si="2"/>
        <v>-184800000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922</v>
      </c>
      <c r="E15" s="11">
        <f t="shared" si="1"/>
        <v>1</v>
      </c>
      <c r="F15" s="11">
        <f t="shared" si="2"/>
        <v>1842000000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922</v>
      </c>
      <c r="E16" s="11">
        <f t="shared" si="1"/>
        <v>1</v>
      </c>
      <c r="F16" s="11">
        <f t="shared" si="2"/>
        <v>1842000000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922</v>
      </c>
      <c r="E17" s="11">
        <f t="shared" si="1"/>
        <v>1</v>
      </c>
      <c r="F17" s="11">
        <f t="shared" si="2"/>
        <v>1105200000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922</v>
      </c>
      <c r="E18" s="11">
        <f t="shared" si="1"/>
        <v>1</v>
      </c>
      <c r="F18" s="11">
        <f t="shared" si="2"/>
        <v>921000000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921</v>
      </c>
      <c r="E19" s="11">
        <f t="shared" si="1"/>
        <v>1</v>
      </c>
      <c r="F19" s="11">
        <f t="shared" si="2"/>
        <v>2760000000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921</v>
      </c>
      <c r="E20" s="11">
        <f t="shared" si="1"/>
        <v>0</v>
      </c>
      <c r="F20" s="11">
        <f t="shared" si="2"/>
        <v>-398516700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921</v>
      </c>
      <c r="E21" s="11">
        <f t="shared" si="1"/>
        <v>0</v>
      </c>
      <c r="F21" s="11">
        <f t="shared" si="2"/>
        <v>-398516700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921</v>
      </c>
      <c r="E22" s="11">
        <f t="shared" si="1"/>
        <v>0</v>
      </c>
      <c r="F22" s="11">
        <f t="shared" si="2"/>
        <v>-398516700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921</v>
      </c>
      <c r="E23" s="11">
        <f t="shared" si="1"/>
        <v>0</v>
      </c>
      <c r="F23" s="11">
        <f t="shared" si="2"/>
        <v>-398516700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921</v>
      </c>
      <c r="E24" s="11">
        <f t="shared" si="1"/>
        <v>0</v>
      </c>
      <c r="F24" s="11">
        <f t="shared" si="2"/>
        <v>-398516700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921</v>
      </c>
      <c r="E25" s="11">
        <f t="shared" si="1"/>
        <v>0</v>
      </c>
      <c r="F25" s="11">
        <f t="shared" si="2"/>
        <v>-184200000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920</v>
      </c>
      <c r="E26" s="11">
        <f t="shared" si="1"/>
        <v>1</v>
      </c>
      <c r="F26" s="11">
        <f t="shared" si="2"/>
        <v>2757000000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918</v>
      </c>
      <c r="E27" s="11">
        <f t="shared" si="1"/>
        <v>0</v>
      </c>
      <c r="F27" s="11">
        <f t="shared" si="2"/>
        <v>-183600000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917</v>
      </c>
      <c r="E28" s="11">
        <f t="shared" si="1"/>
        <v>1</v>
      </c>
      <c r="F28" s="11">
        <f t="shared" si="2"/>
        <v>1832000000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916</v>
      </c>
      <c r="E29" s="11">
        <f t="shared" si="1"/>
        <v>0</v>
      </c>
      <c r="F29" s="11">
        <f t="shared" si="2"/>
        <v>-6412732800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915</v>
      </c>
      <c r="E30" s="11">
        <f t="shared" si="1"/>
        <v>0</v>
      </c>
      <c r="F30" s="11">
        <f t="shared" si="2"/>
        <v>-2745823500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914</v>
      </c>
      <c r="E31" s="11">
        <f t="shared" si="1"/>
        <v>0</v>
      </c>
      <c r="F31" s="11">
        <f t="shared" si="2"/>
        <v>-1550052600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911</v>
      </c>
      <c r="E32" s="11">
        <f t="shared" si="1"/>
        <v>1</v>
      </c>
      <c r="F32" s="11">
        <f t="shared" si="2"/>
        <v>904813000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905</v>
      </c>
      <c r="E33" s="11">
        <f t="shared" si="1"/>
        <v>1</v>
      </c>
      <c r="F33" s="11">
        <f t="shared" si="2"/>
        <v>31722264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904</v>
      </c>
      <c r="E34" s="11">
        <f t="shared" si="1"/>
        <v>0</v>
      </c>
      <c r="F34" s="11">
        <f t="shared" si="2"/>
        <v>-768400000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896</v>
      </c>
      <c r="E35" s="11">
        <f t="shared" si="1"/>
        <v>0</v>
      </c>
      <c r="F35" s="11">
        <f t="shared" si="2"/>
        <v>-170688000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895</v>
      </c>
      <c r="E36" s="11">
        <f t="shared" si="1"/>
        <v>1</v>
      </c>
      <c r="F36" s="11">
        <f t="shared" si="2"/>
        <v>178800000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895</v>
      </c>
      <c r="E37" s="11">
        <f t="shared" si="1"/>
        <v>0</v>
      </c>
      <c r="F37" s="11">
        <f t="shared" si="2"/>
        <v>-179000000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873</v>
      </c>
      <c r="E38" s="11">
        <f t="shared" si="1"/>
        <v>1</v>
      </c>
      <c r="F38" s="11">
        <f t="shared" si="2"/>
        <v>262302832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872</v>
      </c>
      <c r="E39" s="11">
        <f t="shared" si="1"/>
        <v>0</v>
      </c>
      <c r="F39" s="11">
        <f t="shared" si="2"/>
        <v>-82840000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872</v>
      </c>
      <c r="E40" s="11">
        <f t="shared" si="1"/>
        <v>0</v>
      </c>
      <c r="F40" s="11">
        <f t="shared" si="2"/>
        <v>-76825816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867</v>
      </c>
      <c r="E41" s="11">
        <f t="shared" si="1"/>
        <v>0</v>
      </c>
      <c r="F41" s="11">
        <f t="shared" si="2"/>
        <v>-104040000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845</v>
      </c>
      <c r="E42" s="11">
        <f t="shared" si="1"/>
        <v>1</v>
      </c>
      <c r="F42" s="11">
        <f t="shared" si="2"/>
        <v>844172176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841</v>
      </c>
      <c r="E43" s="11">
        <f t="shared" si="1"/>
        <v>0</v>
      </c>
      <c r="F43" s="11">
        <f t="shared" si="2"/>
        <v>-67280000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837</v>
      </c>
      <c r="E44" s="11">
        <f t="shared" si="1"/>
        <v>0</v>
      </c>
      <c r="F44" s="11">
        <f t="shared" si="2"/>
        <v>-176631273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836</v>
      </c>
      <c r="E45" s="11">
        <f t="shared" si="1"/>
        <v>0</v>
      </c>
      <c r="F45" s="11">
        <f t="shared" si="2"/>
        <v>-167200000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835</v>
      </c>
      <c r="E46" s="11">
        <f t="shared" si="1"/>
        <v>0</v>
      </c>
      <c r="F46" s="11">
        <f t="shared" si="2"/>
        <v>-79325000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833</v>
      </c>
      <c r="E47" s="11">
        <f t="shared" si="1"/>
        <v>0</v>
      </c>
      <c r="F47" s="11">
        <f t="shared" si="2"/>
        <v>-37485000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833</v>
      </c>
      <c r="E48" s="11">
        <f t="shared" si="1"/>
        <v>0</v>
      </c>
      <c r="F48" s="11">
        <f t="shared" si="2"/>
        <v>-53461940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830</v>
      </c>
      <c r="E49" s="11">
        <f t="shared" si="1"/>
        <v>0</v>
      </c>
      <c r="F49" s="11">
        <f t="shared" si="2"/>
        <v>-22811720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829</v>
      </c>
      <c r="E50" s="11">
        <f t="shared" si="1"/>
        <v>0</v>
      </c>
      <c r="F50" s="11">
        <f t="shared" si="2"/>
        <v>-116889000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829</v>
      </c>
      <c r="E51" s="11">
        <f t="shared" si="1"/>
        <v>0</v>
      </c>
      <c r="F51" s="11">
        <f t="shared" si="2"/>
        <v>-22172434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828</v>
      </c>
      <c r="E52" s="11">
        <f t="shared" si="1"/>
        <v>0</v>
      </c>
      <c r="F52" s="11">
        <f t="shared" si="2"/>
        <v>-44132400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827</v>
      </c>
      <c r="E53" s="11">
        <f t="shared" si="1"/>
        <v>1</v>
      </c>
      <c r="F53" s="11">
        <f t="shared" si="2"/>
        <v>826000000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821</v>
      </c>
      <c r="E54" s="11">
        <f t="shared" si="1"/>
        <v>0</v>
      </c>
      <c r="F54" s="11">
        <f t="shared" si="2"/>
        <v>-17241000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820</v>
      </c>
      <c r="E55" s="11">
        <f t="shared" si="1"/>
        <v>0</v>
      </c>
      <c r="F55" s="11">
        <f t="shared" si="2"/>
        <v>-804010000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820</v>
      </c>
      <c r="E56" s="11">
        <f t="shared" si="1"/>
        <v>0</v>
      </c>
      <c r="F56" s="11">
        <f t="shared" si="2"/>
        <v>-36900000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807</v>
      </c>
      <c r="E57" s="11">
        <f t="shared" si="1"/>
        <v>1</v>
      </c>
      <c r="F57" s="11">
        <f t="shared" si="2"/>
        <v>2422182334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807</v>
      </c>
      <c r="E58" s="11">
        <f t="shared" si="1"/>
        <v>1</v>
      </c>
      <c r="F58" s="11">
        <f t="shared" si="2"/>
        <v>1612000000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806</v>
      </c>
      <c r="E59" s="11">
        <f t="shared" si="1"/>
        <v>1</v>
      </c>
      <c r="F59" s="11">
        <f t="shared" si="2"/>
        <v>1610000000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806</v>
      </c>
      <c r="E60" s="11">
        <f t="shared" si="1"/>
        <v>0</v>
      </c>
      <c r="F60" s="11">
        <f t="shared" si="2"/>
        <v>-5643209000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782</v>
      </c>
      <c r="E61" s="11">
        <f t="shared" si="1"/>
        <v>1</v>
      </c>
      <c r="F61" s="11">
        <f t="shared" si="2"/>
        <v>2343000000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781</v>
      </c>
      <c r="E62" s="11">
        <f t="shared" si="1"/>
        <v>0</v>
      </c>
      <c r="F62" s="11">
        <f t="shared" si="2"/>
        <v>-21172129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781</v>
      </c>
      <c r="E63" s="11">
        <f t="shared" si="1"/>
        <v>0</v>
      </c>
      <c r="F63" s="11">
        <f t="shared" si="2"/>
        <v>-25764409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781</v>
      </c>
      <c r="E64" s="11">
        <f t="shared" si="1"/>
        <v>1</v>
      </c>
      <c r="F64" s="11">
        <f t="shared" si="2"/>
        <v>2340000000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781</v>
      </c>
      <c r="E65" s="11">
        <f t="shared" si="1"/>
        <v>1</v>
      </c>
      <c r="F65" s="11">
        <f t="shared" si="2"/>
        <v>2316600000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781</v>
      </c>
      <c r="E66" s="11">
        <f t="shared" si="1"/>
        <v>1</v>
      </c>
      <c r="F66" s="11">
        <f t="shared" si="2"/>
        <v>780000000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781</v>
      </c>
      <c r="E67" s="11">
        <f t="shared" ref="E67:E130" si="4">IF(B67&gt;0,1,0)</f>
        <v>1</v>
      </c>
      <c r="F67" s="11">
        <f t="shared" ref="F67:F248" si="5">B67*(D67-E67)</f>
        <v>23400000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780</v>
      </c>
      <c r="E68" s="11">
        <f t="shared" si="4"/>
        <v>1</v>
      </c>
      <c r="F68" s="11">
        <f t="shared" si="5"/>
        <v>23370000000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779</v>
      </c>
      <c r="E69" s="11">
        <f t="shared" si="4"/>
        <v>0</v>
      </c>
      <c r="F69" s="11">
        <f t="shared" si="5"/>
        <v>-155800000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779</v>
      </c>
      <c r="E70" s="11">
        <f t="shared" si="4"/>
        <v>1</v>
      </c>
      <c r="F70" s="11">
        <f t="shared" si="5"/>
        <v>1089200000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779</v>
      </c>
      <c r="E71" s="11">
        <f t="shared" si="4"/>
        <v>1</v>
      </c>
      <c r="F71" s="11">
        <f t="shared" si="5"/>
        <v>2022800000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779</v>
      </c>
      <c r="E72" s="11">
        <f t="shared" si="4"/>
        <v>0</v>
      </c>
      <c r="F72" s="11">
        <f t="shared" si="5"/>
        <v>-779000000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777</v>
      </c>
      <c r="E73" s="11">
        <f t="shared" si="4"/>
        <v>1</v>
      </c>
      <c r="F73" s="11">
        <f t="shared" si="5"/>
        <v>11640000000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772</v>
      </c>
      <c r="E74" s="11">
        <f t="shared" si="4"/>
        <v>0</v>
      </c>
      <c r="F74" s="11">
        <f t="shared" si="5"/>
        <v>-11583242400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770</v>
      </c>
      <c r="E75" s="11">
        <f t="shared" si="4"/>
        <v>0</v>
      </c>
      <c r="F75" s="11">
        <f t="shared" si="5"/>
        <v>-2310000000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770</v>
      </c>
      <c r="E76" s="11">
        <f t="shared" si="4"/>
        <v>0</v>
      </c>
      <c r="F76" s="11">
        <f t="shared" si="5"/>
        <v>-154000000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770</v>
      </c>
      <c r="E77" s="11">
        <f t="shared" si="4"/>
        <v>0</v>
      </c>
      <c r="F77" s="11">
        <f t="shared" si="5"/>
        <v>-9242310000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766</v>
      </c>
      <c r="E78" s="11">
        <f t="shared" si="4"/>
        <v>0</v>
      </c>
      <c r="F78" s="11">
        <f t="shared" si="5"/>
        <v>-2298689400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761</v>
      </c>
      <c r="E79" s="11">
        <f t="shared" si="4"/>
        <v>1</v>
      </c>
      <c r="F79" s="11">
        <f t="shared" si="5"/>
        <v>17480000000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756</v>
      </c>
      <c r="E80" s="11">
        <f t="shared" si="4"/>
        <v>0</v>
      </c>
      <c r="F80" s="11">
        <f t="shared" si="5"/>
        <v>-453978000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756</v>
      </c>
      <c r="E81" s="11">
        <f t="shared" si="4"/>
        <v>0</v>
      </c>
      <c r="F81" s="11">
        <f t="shared" si="5"/>
        <v>-151200000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755</v>
      </c>
      <c r="E82" s="11">
        <f t="shared" si="4"/>
        <v>1</v>
      </c>
      <c r="F82" s="11">
        <f t="shared" si="5"/>
        <v>213548634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755</v>
      </c>
      <c r="E83" s="11">
        <f t="shared" si="4"/>
        <v>0</v>
      </c>
      <c r="F83" s="11">
        <f t="shared" si="5"/>
        <v>-151000000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753</v>
      </c>
      <c r="E84" s="11">
        <f t="shared" si="4"/>
        <v>1</v>
      </c>
      <c r="F84" s="11">
        <f t="shared" si="5"/>
        <v>1504000000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750</v>
      </c>
      <c r="E85" s="11">
        <f t="shared" si="4"/>
        <v>0</v>
      </c>
      <c r="F85" s="11">
        <f t="shared" si="5"/>
        <v>-150000000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744</v>
      </c>
      <c r="E86" s="11">
        <f t="shared" si="4"/>
        <v>0</v>
      </c>
      <c r="F86" s="11">
        <f t="shared" si="5"/>
        <v>-148800000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742</v>
      </c>
      <c r="E87" s="11">
        <f t="shared" si="4"/>
        <v>0</v>
      </c>
      <c r="F87" s="11">
        <f t="shared" si="5"/>
        <v>-983150000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727</v>
      </c>
      <c r="E88" s="11">
        <f t="shared" si="4"/>
        <v>0</v>
      </c>
      <c r="F88" s="11">
        <f t="shared" si="5"/>
        <v>-363500000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727</v>
      </c>
      <c r="E89" s="11">
        <f t="shared" si="4"/>
        <v>0</v>
      </c>
      <c r="F89" s="11">
        <f t="shared" si="5"/>
        <v>-87240000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725</v>
      </c>
      <c r="E90" s="11">
        <f t="shared" si="4"/>
        <v>1</v>
      </c>
      <c r="F90" s="11">
        <f t="shared" si="5"/>
        <v>310020420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722</v>
      </c>
      <c r="E91" s="11">
        <f t="shared" si="4"/>
        <v>0</v>
      </c>
      <c r="F91" s="11">
        <f t="shared" si="5"/>
        <v>-2167444000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720</v>
      </c>
      <c r="E92" s="11">
        <f t="shared" si="4"/>
        <v>0</v>
      </c>
      <c r="F92" s="11">
        <f t="shared" si="5"/>
        <v>-147600000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720</v>
      </c>
      <c r="E93" s="11">
        <f t="shared" si="4"/>
        <v>0</v>
      </c>
      <c r="F93" s="11">
        <f t="shared" si="5"/>
        <v>-252360000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709</v>
      </c>
      <c r="E94" s="11">
        <f t="shared" si="4"/>
        <v>1</v>
      </c>
      <c r="F94" s="11">
        <f t="shared" si="5"/>
        <v>708000000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704</v>
      </c>
      <c r="E95" s="11">
        <f t="shared" si="4"/>
        <v>1</v>
      </c>
      <c r="F95" s="11">
        <f t="shared" si="5"/>
        <v>6327000000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702</v>
      </c>
      <c r="E96" s="11">
        <f t="shared" si="4"/>
        <v>0</v>
      </c>
      <c r="F96" s="11">
        <f t="shared" si="5"/>
        <v>-18252000000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702</v>
      </c>
      <c r="E97" s="11">
        <f t="shared" si="4"/>
        <v>0</v>
      </c>
      <c r="F97" s="11">
        <f t="shared" si="5"/>
        <v>-18252000000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702</v>
      </c>
      <c r="E98" s="11">
        <f t="shared" si="4"/>
        <v>1</v>
      </c>
      <c r="F98" s="11">
        <f t="shared" si="5"/>
        <v>18226000000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702</v>
      </c>
      <c r="E99" s="11">
        <f t="shared" si="4"/>
        <v>0</v>
      </c>
      <c r="F99" s="11">
        <f t="shared" si="5"/>
        <v>-140400000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700</v>
      </c>
      <c r="E100" s="11">
        <f t="shared" si="4"/>
        <v>1</v>
      </c>
      <c r="F100" s="11">
        <f t="shared" si="5"/>
        <v>20410800000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695</v>
      </c>
      <c r="E101" s="11">
        <f t="shared" si="4"/>
        <v>1</v>
      </c>
      <c r="F101" s="11">
        <f t="shared" si="5"/>
        <v>277561830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694</v>
      </c>
      <c r="E102" s="11">
        <f t="shared" si="4"/>
        <v>1</v>
      </c>
      <c r="F102" s="11">
        <f t="shared" si="5"/>
        <v>1386000000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693</v>
      </c>
      <c r="E103" s="11">
        <f t="shared" si="4"/>
        <v>1</v>
      </c>
      <c r="F103" s="11">
        <f t="shared" si="5"/>
        <v>5190000000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693</v>
      </c>
      <c r="E104" s="11">
        <f t="shared" si="4"/>
        <v>0</v>
      </c>
      <c r="F104" s="11">
        <f t="shared" si="5"/>
        <v>-45738000000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693</v>
      </c>
      <c r="E105" s="11">
        <f t="shared" si="4"/>
        <v>0</v>
      </c>
      <c r="F105" s="11">
        <f t="shared" si="5"/>
        <v>-100485000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691</v>
      </c>
      <c r="E106" s="11">
        <f t="shared" si="4"/>
        <v>1</v>
      </c>
      <c r="F106" s="11">
        <f t="shared" si="5"/>
        <v>4140000000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689</v>
      </c>
      <c r="E107" s="11">
        <f t="shared" si="4"/>
        <v>0</v>
      </c>
      <c r="F107" s="11">
        <f t="shared" si="5"/>
        <v>-4138065100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686</v>
      </c>
      <c r="E108" s="11">
        <f t="shared" si="4"/>
        <v>1</v>
      </c>
      <c r="F108" s="11">
        <f t="shared" si="5"/>
        <v>4110000000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674</v>
      </c>
      <c r="E109" s="11">
        <f t="shared" si="4"/>
        <v>0</v>
      </c>
      <c r="F109" s="11">
        <f t="shared" si="5"/>
        <v>-80880000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673</v>
      </c>
      <c r="E110" s="11">
        <f t="shared" si="4"/>
        <v>1</v>
      </c>
      <c r="F110" s="11">
        <f t="shared" si="5"/>
        <v>2688000000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672</v>
      </c>
      <c r="E111" s="11">
        <f t="shared" si="4"/>
        <v>1</v>
      </c>
      <c r="F111" s="11">
        <f t="shared" si="5"/>
        <v>1878800000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668</v>
      </c>
      <c r="E112" s="11">
        <f t="shared" si="4"/>
        <v>0</v>
      </c>
      <c r="F112" s="11">
        <f t="shared" si="5"/>
        <v>-133600000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667</v>
      </c>
      <c r="E113" s="11">
        <f t="shared" si="4"/>
        <v>1</v>
      </c>
      <c r="F113" s="11">
        <f t="shared" si="5"/>
        <v>48158460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650</v>
      </c>
      <c r="E114" s="11">
        <f t="shared" si="4"/>
        <v>0</v>
      </c>
      <c r="F114" s="11">
        <f t="shared" si="5"/>
        <v>-130000000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649</v>
      </c>
      <c r="E115" s="11">
        <f t="shared" si="4"/>
        <v>0</v>
      </c>
      <c r="F115" s="23">
        <f t="shared" si="5"/>
        <v>-7139000000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649</v>
      </c>
      <c r="E116" s="11">
        <f t="shared" si="4"/>
        <v>0</v>
      </c>
      <c r="F116" s="11">
        <f t="shared" si="5"/>
        <v>-129800000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647</v>
      </c>
      <c r="E117" s="11">
        <f t="shared" si="4"/>
        <v>0</v>
      </c>
      <c r="F117" s="11">
        <f t="shared" si="5"/>
        <v>-291473500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647</v>
      </c>
      <c r="E118" s="11">
        <f t="shared" si="4"/>
        <v>0</v>
      </c>
      <c r="F118" s="11">
        <f t="shared" si="5"/>
        <v>-129400000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641</v>
      </c>
      <c r="E119" s="11">
        <f t="shared" si="4"/>
        <v>0</v>
      </c>
      <c r="F119" s="11">
        <f t="shared" si="5"/>
        <v>-99066550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641</v>
      </c>
      <c r="E120" s="11">
        <f t="shared" si="4"/>
        <v>0</v>
      </c>
      <c r="F120" s="11">
        <f t="shared" si="5"/>
        <v>-205120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640</v>
      </c>
      <c r="E121" s="11">
        <f t="shared" si="4"/>
        <v>0</v>
      </c>
      <c r="F121" s="11">
        <f t="shared" si="5"/>
        <v>-276480000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634</v>
      </c>
      <c r="E122" s="11">
        <f t="shared" si="4"/>
        <v>1</v>
      </c>
      <c r="F122" s="11">
        <f t="shared" si="5"/>
        <v>46869219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613</v>
      </c>
      <c r="E123" s="11">
        <f t="shared" si="4"/>
        <v>0</v>
      </c>
      <c r="F123" s="11">
        <f t="shared" si="5"/>
        <v>-31876000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572</v>
      </c>
      <c r="E124" s="11">
        <f t="shared" si="4"/>
        <v>1</v>
      </c>
      <c r="F124" s="11">
        <f t="shared" si="5"/>
        <v>677777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571</v>
      </c>
      <c r="E125" s="11">
        <f t="shared" si="4"/>
        <v>1</v>
      </c>
      <c r="F125" s="11">
        <f t="shared" si="5"/>
        <v>1368000000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569</v>
      </c>
      <c r="E126" s="11">
        <f t="shared" si="4"/>
        <v>1</v>
      </c>
      <c r="F126" s="11">
        <f t="shared" si="5"/>
        <v>762710400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569</v>
      </c>
      <c r="E127" s="11">
        <f t="shared" si="4"/>
        <v>1</v>
      </c>
      <c r="F127" s="11">
        <f t="shared" si="5"/>
        <v>762710400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557</v>
      </c>
      <c r="E128" s="11">
        <f t="shared" si="4"/>
        <v>0</v>
      </c>
      <c r="F128" s="11">
        <f t="shared" si="5"/>
        <v>-111400000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555</v>
      </c>
      <c r="E129" s="11">
        <f t="shared" si="4"/>
        <v>0</v>
      </c>
      <c r="F129" s="11">
        <f>B129*(D129-E129)</f>
        <v>-8667990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554</v>
      </c>
      <c r="E130" s="11">
        <f t="shared" si="4"/>
        <v>0</v>
      </c>
      <c r="F130" s="11">
        <f t="shared" si="5"/>
        <v>-110800000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553</v>
      </c>
      <c r="E131" s="11">
        <f t="shared" ref="E131:E248" si="7">IF(B131&gt;0,1,0)</f>
        <v>0</v>
      </c>
      <c r="F131" s="11">
        <f t="shared" si="5"/>
        <v>-110600000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552</v>
      </c>
      <c r="E132" s="11">
        <f t="shared" si="7"/>
        <v>0</v>
      </c>
      <c r="F132" s="11">
        <f t="shared" si="5"/>
        <v>-215280000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552</v>
      </c>
      <c r="E133" s="11">
        <f t="shared" si="7"/>
        <v>0</v>
      </c>
      <c r="F133" s="11">
        <f t="shared" si="5"/>
        <v>-13524000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551</v>
      </c>
      <c r="E134" s="11">
        <f t="shared" si="7"/>
        <v>0</v>
      </c>
      <c r="F134" s="11">
        <f t="shared" si="5"/>
        <v>-52345000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547</v>
      </c>
      <c r="E135" s="11">
        <f t="shared" si="7"/>
        <v>0</v>
      </c>
      <c r="F135" s="11">
        <f t="shared" si="5"/>
        <v>-109400000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545</v>
      </c>
      <c r="E136" s="11">
        <f t="shared" si="7"/>
        <v>1</v>
      </c>
      <c r="F136" s="11">
        <f t="shared" si="5"/>
        <v>27200000000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544</v>
      </c>
      <c r="E137" s="11">
        <f t="shared" si="7"/>
        <v>1</v>
      </c>
      <c r="F137" s="11">
        <f t="shared" si="5"/>
        <v>6516000000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542</v>
      </c>
      <c r="E138" s="11">
        <f t="shared" si="7"/>
        <v>1</v>
      </c>
      <c r="F138" s="11">
        <f t="shared" si="5"/>
        <v>1082000000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541</v>
      </c>
      <c r="E139" s="11">
        <f t="shared" si="7"/>
        <v>1</v>
      </c>
      <c r="F139" s="11">
        <f t="shared" si="5"/>
        <v>47270520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528</v>
      </c>
      <c r="E140" s="11">
        <f t="shared" si="7"/>
        <v>0</v>
      </c>
      <c r="F140" s="11">
        <f t="shared" si="5"/>
        <v>-1584475200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527</v>
      </c>
      <c r="E141" s="11">
        <f t="shared" si="7"/>
        <v>0</v>
      </c>
      <c r="F141" s="11">
        <f t="shared" si="5"/>
        <v>-1581474300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510</v>
      </c>
      <c r="E142" s="11">
        <f t="shared" si="7"/>
        <v>1</v>
      </c>
      <c r="F142" s="11">
        <f t="shared" si="5"/>
        <v>306430725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510</v>
      </c>
      <c r="E143" s="11">
        <f t="shared" si="7"/>
        <v>0</v>
      </c>
      <c r="F143" s="11">
        <f t="shared" si="5"/>
        <v>-23460000000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479</v>
      </c>
      <c r="E144" s="11">
        <f t="shared" si="7"/>
        <v>1</v>
      </c>
      <c r="F144" s="11">
        <f t="shared" si="5"/>
        <v>73663146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478</v>
      </c>
      <c r="E145" s="11">
        <f t="shared" si="7"/>
        <v>1</v>
      </c>
      <c r="F145" s="11">
        <f t="shared" si="5"/>
        <v>1431000000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475</v>
      </c>
      <c r="E146" s="11">
        <f t="shared" si="7"/>
        <v>0</v>
      </c>
      <c r="F146" s="11">
        <f t="shared" si="5"/>
        <v>-95000000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470</v>
      </c>
      <c r="E147" s="11">
        <f t="shared" si="7"/>
        <v>0</v>
      </c>
      <c r="F147" s="11">
        <f t="shared" si="5"/>
        <v>-94000000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469</v>
      </c>
      <c r="E148" s="11">
        <f t="shared" si="7"/>
        <v>0</v>
      </c>
      <c r="F148" s="11">
        <f t="shared" si="5"/>
        <v>-93800000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465</v>
      </c>
      <c r="E149" s="11">
        <f t="shared" si="7"/>
        <v>0</v>
      </c>
      <c r="F149" s="11">
        <f t="shared" si="5"/>
        <v>-93000000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464</v>
      </c>
      <c r="E150" s="11">
        <f t="shared" si="7"/>
        <v>1</v>
      </c>
      <c r="F150" s="11">
        <f t="shared" si="5"/>
        <v>11145984200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462</v>
      </c>
      <c r="E151" s="11">
        <f t="shared" si="7"/>
        <v>0</v>
      </c>
      <c r="F151" s="11">
        <f t="shared" si="5"/>
        <v>-92400000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456</v>
      </c>
      <c r="E152" s="11">
        <f t="shared" si="7"/>
        <v>0</v>
      </c>
      <c r="F152" s="11">
        <f t="shared" si="5"/>
        <v>-13680000000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455</v>
      </c>
      <c r="E153" s="11">
        <f t="shared" si="7"/>
        <v>0</v>
      </c>
      <c r="F153" s="11">
        <f t="shared" si="5"/>
        <v>-23660000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455</v>
      </c>
      <c r="E154" s="11">
        <f t="shared" si="7"/>
        <v>0</v>
      </c>
      <c r="F154" s="11">
        <f t="shared" si="5"/>
        <v>-61880000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450</v>
      </c>
      <c r="E155" s="11">
        <f t="shared" si="7"/>
        <v>1</v>
      </c>
      <c r="F155" s="11">
        <f t="shared" si="5"/>
        <v>1347000000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449</v>
      </c>
      <c r="E156" s="11">
        <f t="shared" si="7"/>
        <v>1</v>
      </c>
      <c r="F156" s="11">
        <f t="shared" si="5"/>
        <v>84718144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449</v>
      </c>
      <c r="E157" s="11">
        <f t="shared" si="7"/>
        <v>1</v>
      </c>
      <c r="F157" s="11">
        <f t="shared" si="5"/>
        <v>10854009600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441</v>
      </c>
      <c r="E158" s="11">
        <f t="shared" si="7"/>
        <v>1</v>
      </c>
      <c r="F158" s="11">
        <f t="shared" si="5"/>
        <v>10689888000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441</v>
      </c>
      <c r="E159" s="11">
        <f t="shared" si="7"/>
        <v>0</v>
      </c>
      <c r="F159" s="11">
        <f t="shared" si="5"/>
        <v>-88641000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436</v>
      </c>
      <c r="E160" s="11">
        <f t="shared" si="7"/>
        <v>0</v>
      </c>
      <c r="F160" s="11">
        <f t="shared" si="5"/>
        <v>-87200000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433</v>
      </c>
      <c r="E161" s="11">
        <f t="shared" si="7"/>
        <v>0</v>
      </c>
      <c r="F161" s="11">
        <f t="shared" si="5"/>
        <v>-86600000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429</v>
      </c>
      <c r="E162" s="11">
        <f t="shared" si="7"/>
        <v>0</v>
      </c>
      <c r="F162" s="11">
        <f t="shared" si="5"/>
        <v>-85800000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426</v>
      </c>
      <c r="E163" s="11">
        <f t="shared" si="7"/>
        <v>0</v>
      </c>
      <c r="F163" s="11">
        <f t="shared" si="5"/>
        <v>-85200000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419</v>
      </c>
      <c r="E164" s="11">
        <f t="shared" si="7"/>
        <v>1</v>
      </c>
      <c r="F164" s="11">
        <f t="shared" si="5"/>
        <v>191307732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416</v>
      </c>
      <c r="E165" s="11">
        <f t="shared" si="7"/>
        <v>1</v>
      </c>
      <c r="F165" s="11">
        <f t="shared" si="5"/>
        <v>1120500000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416</v>
      </c>
      <c r="E166" s="11">
        <f t="shared" si="7"/>
        <v>1</v>
      </c>
      <c r="F166" s="11">
        <f t="shared" si="5"/>
        <v>1037500000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409</v>
      </c>
      <c r="E167" s="11">
        <f t="shared" si="7"/>
        <v>0</v>
      </c>
      <c r="F167" s="11">
        <f t="shared" si="5"/>
        <v>-81800000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407</v>
      </c>
      <c r="E168" s="11">
        <f t="shared" si="7"/>
        <v>0</v>
      </c>
      <c r="F168" s="11">
        <f t="shared" si="5"/>
        <v>-81400000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401</v>
      </c>
      <c r="E169" s="11">
        <f t="shared" si="7"/>
        <v>0</v>
      </c>
      <c r="F169" s="11">
        <f t="shared" si="5"/>
        <v>-80200000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398</v>
      </c>
      <c r="E170" s="11">
        <f t="shared" si="7"/>
        <v>0</v>
      </c>
      <c r="F170" s="11">
        <f t="shared" si="5"/>
        <v>-79600000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398</v>
      </c>
      <c r="E171" s="11">
        <f t="shared" si="7"/>
        <v>1</v>
      </c>
      <c r="F171" s="11">
        <f t="shared" si="5"/>
        <v>1191000000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395</v>
      </c>
      <c r="E172" s="11">
        <f t="shared" si="7"/>
        <v>0</v>
      </c>
      <c r="F172" s="11">
        <f t="shared" si="5"/>
        <v>-79000000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394</v>
      </c>
      <c r="E173" s="11">
        <f t="shared" si="7"/>
        <v>1</v>
      </c>
      <c r="F173" s="11">
        <f t="shared" si="5"/>
        <v>1179000000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393</v>
      </c>
      <c r="E174" s="11">
        <f t="shared" si="7"/>
        <v>1</v>
      </c>
      <c r="F174" s="11">
        <f t="shared" si="5"/>
        <v>784000000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392</v>
      </c>
      <c r="E175" s="11">
        <f t="shared" si="7"/>
        <v>1</v>
      </c>
      <c r="F175" s="11">
        <f t="shared" si="5"/>
        <v>508300000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390</v>
      </c>
      <c r="E176" s="11">
        <f t="shared" si="7"/>
        <v>0</v>
      </c>
      <c r="F176" s="11">
        <f t="shared" si="5"/>
        <v>-78000000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390</v>
      </c>
      <c r="E177" s="11">
        <f t="shared" si="7"/>
        <v>1</v>
      </c>
      <c r="F177" s="11">
        <f t="shared" si="5"/>
        <v>661300000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389</v>
      </c>
      <c r="E178" s="11">
        <f t="shared" si="7"/>
        <v>0</v>
      </c>
      <c r="F178" s="11">
        <f t="shared" si="5"/>
        <v>-77800000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388</v>
      </c>
      <c r="E179" s="11">
        <f t="shared" si="7"/>
        <v>1</v>
      </c>
      <c r="F179" s="11">
        <f t="shared" si="5"/>
        <v>221167404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385</v>
      </c>
      <c r="E180" s="11">
        <f t="shared" si="7"/>
        <v>1</v>
      </c>
      <c r="F180" s="11">
        <f t="shared" si="5"/>
        <v>1152000000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378</v>
      </c>
      <c r="E181" s="11">
        <f t="shared" si="7"/>
        <v>1</v>
      </c>
      <c r="F181" s="11">
        <f t="shared" si="5"/>
        <v>754000000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370</v>
      </c>
      <c r="E182" s="11">
        <f t="shared" si="7"/>
        <v>0</v>
      </c>
      <c r="F182" s="11">
        <f t="shared" si="5"/>
        <v>-814259000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358</v>
      </c>
      <c r="E183" s="11">
        <f t="shared" si="7"/>
        <v>1</v>
      </c>
      <c r="F183" s="11">
        <f t="shared" si="5"/>
        <v>241006059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328</v>
      </c>
      <c r="E184" s="11">
        <f t="shared" si="7"/>
        <v>1</v>
      </c>
      <c r="F184" s="11">
        <f t="shared" si="5"/>
        <v>221379000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313</v>
      </c>
      <c r="E185" s="11">
        <f t="shared" si="7"/>
        <v>0</v>
      </c>
      <c r="F185" s="11">
        <f t="shared" si="5"/>
        <v>-3130000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308</v>
      </c>
      <c r="E186" s="11">
        <f t="shared" si="7"/>
        <v>0</v>
      </c>
      <c r="F186" s="11">
        <f t="shared" si="5"/>
        <v>-24794000000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303</v>
      </c>
      <c r="E187" s="11">
        <f t="shared" si="7"/>
        <v>0</v>
      </c>
      <c r="F187" s="11">
        <f t="shared" si="5"/>
        <v>-333300000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303</v>
      </c>
      <c r="E188" s="11">
        <f t="shared" si="7"/>
        <v>1</v>
      </c>
      <c r="F188" s="11">
        <f t="shared" si="5"/>
        <v>906000000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302</v>
      </c>
      <c r="E189" s="11">
        <f t="shared" si="7"/>
        <v>1</v>
      </c>
      <c r="F189" s="11">
        <f t="shared" si="5"/>
        <v>602000000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302</v>
      </c>
      <c r="E190" s="11">
        <f t="shared" si="7"/>
        <v>0</v>
      </c>
      <c r="F190" s="11">
        <f t="shared" si="5"/>
        <v>-1510000000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301</v>
      </c>
      <c r="E191" s="11">
        <f t="shared" si="7"/>
        <v>1</v>
      </c>
      <c r="F191" s="11">
        <f t="shared" si="5"/>
        <v>144974400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297</v>
      </c>
      <c r="E192" s="11">
        <f t="shared" si="7"/>
        <v>0</v>
      </c>
      <c r="F192" s="11">
        <f t="shared" si="5"/>
        <v>-34244100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293</v>
      </c>
      <c r="E193" s="11">
        <f t="shared" si="7"/>
        <v>1</v>
      </c>
      <c r="F193" s="11">
        <f t="shared" si="5"/>
        <v>26280000000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286</v>
      </c>
      <c r="E194" s="11">
        <f t="shared" si="7"/>
        <v>1</v>
      </c>
      <c r="F194" s="11">
        <f t="shared" si="5"/>
        <v>14820000000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286</v>
      </c>
      <c r="E195" s="11">
        <f t="shared" si="7"/>
        <v>1</v>
      </c>
      <c r="F195" s="99">
        <f t="shared" si="5"/>
        <v>7125000000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286</v>
      </c>
      <c r="E196" s="99">
        <f t="shared" si="7"/>
        <v>0</v>
      </c>
      <c r="F196" s="99">
        <f t="shared" si="5"/>
        <v>-48048000000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279</v>
      </c>
      <c r="E197" s="99">
        <f t="shared" si="7"/>
        <v>0</v>
      </c>
      <c r="F197" s="99">
        <f t="shared" si="5"/>
        <v>-46174500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275</v>
      </c>
      <c r="E198" s="99">
        <f t="shared" si="7"/>
        <v>0</v>
      </c>
      <c r="F198" s="99">
        <f t="shared" si="5"/>
        <v>-55000000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275</v>
      </c>
      <c r="E199" s="99">
        <f t="shared" si="7"/>
        <v>0</v>
      </c>
      <c r="F199" s="99">
        <f t="shared" si="5"/>
        <v>-12919775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272</v>
      </c>
      <c r="E200" s="99">
        <f t="shared" si="7"/>
        <v>0</v>
      </c>
      <c r="F200" s="99">
        <f t="shared" si="5"/>
        <v>-1264800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270</v>
      </c>
      <c r="E201" s="99">
        <f t="shared" si="7"/>
        <v>1</v>
      </c>
      <c r="F201" s="99">
        <f t="shared" si="5"/>
        <v>42993732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267</v>
      </c>
      <c r="E202" s="99">
        <f t="shared" si="7"/>
        <v>0</v>
      </c>
      <c r="F202" s="99">
        <f t="shared" si="5"/>
        <v>-80233500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267</v>
      </c>
      <c r="E203" s="99">
        <f t="shared" si="7"/>
        <v>1</v>
      </c>
      <c r="F203" s="99">
        <f t="shared" si="5"/>
        <v>1596000000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265</v>
      </c>
      <c r="E204" s="99">
        <f t="shared" si="7"/>
        <v>0</v>
      </c>
      <c r="F204" s="99">
        <f t="shared" si="5"/>
        <v>-181525000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264</v>
      </c>
      <c r="E205" s="99">
        <f t="shared" si="7"/>
        <v>0</v>
      </c>
      <c r="F205" s="99">
        <f t="shared" si="5"/>
        <v>-792000000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263</v>
      </c>
      <c r="E206" s="99">
        <f t="shared" si="7"/>
        <v>0</v>
      </c>
      <c r="F206" s="99">
        <f t="shared" si="5"/>
        <v>-41028000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262</v>
      </c>
      <c r="E207" s="99">
        <f t="shared" si="7"/>
        <v>0</v>
      </c>
      <c r="F207" s="99">
        <f t="shared" si="5"/>
        <v>-17292000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261</v>
      </c>
      <c r="E208" s="99">
        <f t="shared" si="7"/>
        <v>0</v>
      </c>
      <c r="F208" s="99">
        <f t="shared" si="5"/>
        <v>-652734900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259</v>
      </c>
      <c r="E209" s="99">
        <f t="shared" si="7"/>
        <v>1</v>
      </c>
      <c r="F209" s="99">
        <f t="shared" si="5"/>
        <v>774000000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259</v>
      </c>
      <c r="E210" s="99">
        <f t="shared" si="7"/>
        <v>0</v>
      </c>
      <c r="F210" s="99">
        <f t="shared" si="5"/>
        <v>-673762600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257</v>
      </c>
      <c r="E211" s="99">
        <f t="shared" si="7"/>
        <v>1</v>
      </c>
      <c r="F211" s="99">
        <f t="shared" si="5"/>
        <v>256000000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255</v>
      </c>
      <c r="E212" s="99">
        <f t="shared" si="7"/>
        <v>1</v>
      </c>
      <c r="F212" s="99">
        <f t="shared" si="5"/>
        <v>342900000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254</v>
      </c>
      <c r="E213" s="99">
        <f t="shared" si="7"/>
        <v>0</v>
      </c>
      <c r="F213" s="99">
        <f t="shared" si="5"/>
        <v>-558800000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254</v>
      </c>
      <c r="E214" s="99">
        <f t="shared" si="7"/>
        <v>0</v>
      </c>
      <c r="F214" s="99">
        <f t="shared" si="5"/>
        <v>-127127000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251</v>
      </c>
      <c r="E215" s="99">
        <f t="shared" si="7"/>
        <v>0</v>
      </c>
      <c r="F215" s="99">
        <f t="shared" si="5"/>
        <v>-11295000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251</v>
      </c>
      <c r="E216" s="99">
        <f t="shared" si="7"/>
        <v>1</v>
      </c>
      <c r="F216" s="99">
        <f t="shared" si="5"/>
        <v>250000000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251</v>
      </c>
      <c r="E217" s="99">
        <f t="shared" si="7"/>
        <v>0</v>
      </c>
      <c r="F217" s="99">
        <f t="shared" si="5"/>
        <v>-25100000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250</v>
      </c>
      <c r="E218" s="99">
        <f t="shared" si="7"/>
        <v>0</v>
      </c>
      <c r="F218" s="99">
        <f t="shared" si="5"/>
        <v>-75000000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247</v>
      </c>
      <c r="E219" s="99">
        <f t="shared" si="7"/>
        <v>0</v>
      </c>
      <c r="F219" s="99">
        <f t="shared" si="5"/>
        <v>-12574770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247</v>
      </c>
      <c r="E220" s="99">
        <f t="shared" si="7"/>
        <v>0</v>
      </c>
      <c r="F220" s="99">
        <f t="shared" si="5"/>
        <v>-135973500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245</v>
      </c>
      <c r="E221" s="99">
        <f t="shared" si="7"/>
        <v>1</v>
      </c>
      <c r="F221" s="99">
        <f t="shared" si="5"/>
        <v>390400000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244</v>
      </c>
      <c r="E222" s="99">
        <f t="shared" si="7"/>
        <v>0</v>
      </c>
      <c r="F222" s="99">
        <f t="shared" si="5"/>
        <v>-366170800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239</v>
      </c>
      <c r="E223" s="99">
        <f t="shared" si="7"/>
        <v>1</v>
      </c>
      <c r="F223" s="99">
        <f t="shared" si="5"/>
        <v>2051322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236</v>
      </c>
      <c r="E224" s="99">
        <f t="shared" si="7"/>
        <v>1</v>
      </c>
      <c r="F224" s="99">
        <f t="shared" si="5"/>
        <v>705000000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234</v>
      </c>
      <c r="E225" s="99">
        <f t="shared" si="7"/>
        <v>0</v>
      </c>
      <c r="F225" s="99">
        <f t="shared" si="5"/>
        <v>-702210600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233</v>
      </c>
      <c r="E226" s="99">
        <f t="shared" si="7"/>
        <v>1</v>
      </c>
      <c r="F226" s="99">
        <f t="shared" si="5"/>
        <v>696000000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233</v>
      </c>
      <c r="E227" s="99">
        <f t="shared" si="7"/>
        <v>0</v>
      </c>
      <c r="F227" s="99">
        <f t="shared" si="5"/>
        <v>-40868200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232</v>
      </c>
      <c r="E228" s="99">
        <f t="shared" si="7"/>
        <v>0</v>
      </c>
      <c r="F228" s="99">
        <f t="shared" si="5"/>
        <v>-278516000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232</v>
      </c>
      <c r="E229" s="99">
        <f t="shared" si="7"/>
        <v>0</v>
      </c>
      <c r="F229" s="99">
        <f t="shared" si="5"/>
        <v>-4768760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231</v>
      </c>
      <c r="E230" s="99">
        <f t="shared" si="7"/>
        <v>0</v>
      </c>
      <c r="F230" s="99">
        <f t="shared" si="5"/>
        <v>-234341646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230</v>
      </c>
      <c r="E231" s="99">
        <f t="shared" si="7"/>
        <v>0</v>
      </c>
      <c r="F231" s="99">
        <f t="shared" si="5"/>
        <v>-5571750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229</v>
      </c>
      <c r="E232" s="99">
        <f t="shared" si="7"/>
        <v>1</v>
      </c>
      <c r="F232" s="99">
        <f t="shared" si="5"/>
        <v>250800000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229</v>
      </c>
      <c r="E233" s="99">
        <f t="shared" si="7"/>
        <v>0</v>
      </c>
      <c r="F233" s="99">
        <f t="shared" si="5"/>
        <v>-33869100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225</v>
      </c>
      <c r="E234" s="99">
        <f t="shared" si="7"/>
        <v>0</v>
      </c>
      <c r="F234" s="99">
        <f t="shared" si="5"/>
        <v>-15292125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220</v>
      </c>
      <c r="E235" s="99">
        <f t="shared" si="7"/>
        <v>0</v>
      </c>
      <c r="F235" s="99">
        <f t="shared" si="5"/>
        <v>-25241480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219</v>
      </c>
      <c r="E236" s="99">
        <f t="shared" si="7"/>
        <v>0</v>
      </c>
      <c r="F236" s="99">
        <f t="shared" si="5"/>
        <v>-78840000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219</v>
      </c>
      <c r="E237" s="99">
        <f t="shared" si="7"/>
        <v>0</v>
      </c>
      <c r="F237" s="99">
        <f t="shared" si="5"/>
        <v>-46209000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219</v>
      </c>
      <c r="E238" s="99">
        <f t="shared" si="7"/>
        <v>0</v>
      </c>
      <c r="F238" s="99">
        <f t="shared" si="5"/>
        <v>-41544300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218</v>
      </c>
      <c r="E239" s="99">
        <f t="shared" si="7"/>
        <v>0</v>
      </c>
      <c r="F239" s="99">
        <f t="shared" si="5"/>
        <v>-87309000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218</v>
      </c>
      <c r="E240" s="99">
        <f t="shared" si="7"/>
        <v>1</v>
      </c>
      <c r="F240" s="99">
        <f t="shared" si="5"/>
        <v>86800000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215</v>
      </c>
      <c r="E241" s="99">
        <f t="shared" si="7"/>
        <v>0</v>
      </c>
      <c r="F241" s="99">
        <f t="shared" si="5"/>
        <v>-68988125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208</v>
      </c>
      <c r="E242" s="99">
        <f t="shared" si="7"/>
        <v>1</v>
      </c>
      <c r="F242" s="99">
        <f t="shared" si="5"/>
        <v>1257318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206</v>
      </c>
      <c r="E243" s="99">
        <f t="shared" si="7"/>
        <v>0</v>
      </c>
      <c r="F243" s="99">
        <f t="shared" si="5"/>
        <v>-76323000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191</v>
      </c>
      <c r="E244" s="99">
        <f t="shared" si="7"/>
        <v>1</v>
      </c>
      <c r="F244" s="99">
        <f t="shared" si="5"/>
        <v>570000000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189</v>
      </c>
      <c r="E245" s="99">
        <f t="shared" si="7"/>
        <v>0</v>
      </c>
      <c r="F245" s="99">
        <f t="shared" si="5"/>
        <v>-15120000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188</v>
      </c>
      <c r="E246" s="99">
        <f t="shared" si="7"/>
        <v>0</v>
      </c>
      <c r="F246" s="99">
        <f t="shared" si="5"/>
        <v>-507600000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188</v>
      </c>
      <c r="E247" s="99">
        <f t="shared" si="7"/>
        <v>0</v>
      </c>
      <c r="F247" s="99">
        <f t="shared" si="5"/>
        <v>-5640000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186</v>
      </c>
      <c r="E248" s="99">
        <f t="shared" si="7"/>
        <v>0</v>
      </c>
      <c r="F248" s="99">
        <f t="shared" si="5"/>
        <v>-22320000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185</v>
      </c>
      <c r="E249" s="99">
        <f>IF(B250&gt;0,1,0)</f>
        <v>1</v>
      </c>
      <c r="F249" s="99">
        <f>B250*(D249-E249)</f>
        <v>147200000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184</v>
      </c>
      <c r="E250" s="99">
        <f>IF(B251&gt;0,1,0)</f>
        <v>0</v>
      </c>
      <c r="F250" s="99">
        <f>B251*(D250-E250)</f>
        <v>-3578800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183</v>
      </c>
      <c r="E251" s="99">
        <f>IF(B252&gt;0,1,0)</f>
        <v>0</v>
      </c>
      <c r="F251" s="99">
        <f>B252*(D251-E251)</f>
        <v>-91500000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183</v>
      </c>
      <c r="E252" s="99">
        <f>IF(B253&gt;0,1,0)</f>
        <v>1</v>
      </c>
      <c r="F252" s="99">
        <f>B253*(D252-E252)</f>
        <v>91000000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183</v>
      </c>
      <c r="E253" s="99">
        <f t="shared" ref="E253:E278" si="9">IF(B254&gt;0,1,0)</f>
        <v>0</v>
      </c>
      <c r="F253" s="99">
        <f>B254*(D253-E253)</f>
        <v>-83194179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183</v>
      </c>
      <c r="E254" s="99">
        <f t="shared" si="9"/>
        <v>0</v>
      </c>
      <c r="F254" s="99">
        <f t="shared" ref="F254:F278" si="10">B255*(D254-E254)</f>
        <v>-3586800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182</v>
      </c>
      <c r="E255" s="99">
        <f t="shared" si="9"/>
        <v>0</v>
      </c>
      <c r="F255" s="99">
        <f t="shared" si="10"/>
        <v>-4590040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182</v>
      </c>
      <c r="E256" s="99">
        <f t="shared" si="9"/>
        <v>0</v>
      </c>
      <c r="F256" s="99">
        <f t="shared" si="10"/>
        <v>-27209000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181</v>
      </c>
      <c r="E257" s="99">
        <f t="shared" si="9"/>
        <v>0</v>
      </c>
      <c r="F257" s="99">
        <f t="shared" si="10"/>
        <v>-28055000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181</v>
      </c>
      <c r="E258" s="99">
        <f t="shared" si="9"/>
        <v>0</v>
      </c>
      <c r="F258" s="99">
        <f t="shared" si="10"/>
        <v>-905000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99</v>
      </c>
      <c r="E259" s="99">
        <f t="shared" si="9"/>
        <v>1</v>
      </c>
      <c r="F259" s="99">
        <f t="shared" si="10"/>
        <v>9800000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17</v>
      </c>
      <c r="E260" s="99">
        <f t="shared" si="9"/>
        <v>1</v>
      </c>
      <c r="F260" s="99">
        <f t="shared" si="10"/>
        <v>48000000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16</v>
      </c>
      <c r="E261" s="99">
        <f t="shared" si="9"/>
        <v>0</v>
      </c>
      <c r="F261" s="99">
        <f t="shared" si="10"/>
        <v>-1064000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13</v>
      </c>
      <c r="E262" s="99">
        <f t="shared" si="9"/>
        <v>0</v>
      </c>
      <c r="F262" s="99">
        <f t="shared" si="10"/>
        <v>-492414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11</v>
      </c>
      <c r="E263" s="99">
        <f t="shared" si="9"/>
        <v>0</v>
      </c>
      <c r="F263" s="99">
        <f t="shared" si="10"/>
        <v>-456500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3</v>
      </c>
      <c r="D264" s="99">
        <f t="shared" si="8"/>
        <v>9</v>
      </c>
      <c r="E264" s="99">
        <f t="shared" si="9"/>
        <v>0</v>
      </c>
      <c r="F264" s="99">
        <f t="shared" si="10"/>
        <v>-1710000</v>
      </c>
      <c r="G264" s="99" t="s">
        <v>1039</v>
      </c>
      <c r="J264" t="s">
        <v>25</v>
      </c>
    </row>
    <row r="265" spans="1:11">
      <c r="A265" s="99" t="s">
        <v>4655</v>
      </c>
      <c r="B265" s="113">
        <v>-190000</v>
      </c>
      <c r="C265" s="99">
        <v>1</v>
      </c>
      <c r="D265" s="99">
        <f t="shared" si="8"/>
        <v>6</v>
      </c>
      <c r="E265" s="99">
        <f t="shared" si="9"/>
        <v>0</v>
      </c>
      <c r="F265" s="99">
        <f t="shared" si="10"/>
        <v>-330000</v>
      </c>
      <c r="G265" s="99"/>
    </row>
    <row r="266" spans="1:11">
      <c r="A266" s="99" t="s">
        <v>4654</v>
      </c>
      <c r="B266" s="113">
        <v>-55000</v>
      </c>
      <c r="C266" s="99">
        <v>1</v>
      </c>
      <c r="D266" s="99">
        <f t="shared" si="8"/>
        <v>5</v>
      </c>
      <c r="E266" s="99">
        <f t="shared" si="9"/>
        <v>0</v>
      </c>
      <c r="F266" s="99">
        <f t="shared" si="10"/>
        <v>-146975</v>
      </c>
      <c r="G266" s="99"/>
    </row>
    <row r="267" spans="1:11">
      <c r="A267" s="99" t="s">
        <v>4636</v>
      </c>
      <c r="B267" s="113">
        <v>-29395</v>
      </c>
      <c r="C267" s="99">
        <v>2</v>
      </c>
      <c r="D267" s="99">
        <f t="shared" si="8"/>
        <v>4</v>
      </c>
      <c r="E267" s="99">
        <f t="shared" si="9"/>
        <v>0</v>
      </c>
      <c r="F267" s="99">
        <f t="shared" si="10"/>
        <v>-200000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2</v>
      </c>
      <c r="E268" s="99">
        <f t="shared" si="9"/>
        <v>0</v>
      </c>
      <c r="F268" s="99">
        <f t="shared" si="10"/>
        <v>-160000</v>
      </c>
      <c r="G268" s="99"/>
    </row>
    <row r="269" spans="1:11">
      <c r="A269" s="99" t="s">
        <v>4658</v>
      </c>
      <c r="B269" s="113">
        <v>-80000</v>
      </c>
      <c r="C269" s="99">
        <v>1</v>
      </c>
      <c r="D269" s="99">
        <f t="shared" si="8"/>
        <v>1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2550026</v>
      </c>
      <c r="C280" s="11"/>
      <c r="D280" s="11"/>
      <c r="E280" s="11"/>
      <c r="F280" s="29">
        <f>SUM(F2:F278)</f>
        <v>18883765728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19711655.248434238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topLeftCell="M99" zoomScaleNormal="100" workbookViewId="0">
      <selection activeCell="P116" sqref="P11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2550026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14730341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168853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107</v>
      </c>
      <c r="T20" s="169" t="s">
        <v>4310</v>
      </c>
      <c r="U20" s="169">
        <v>192.1</v>
      </c>
      <c r="V20" s="169">
        <f t="shared" ref="V20:V32" si="6">U20*(1+$N$81+$Q$15*S20/36500)</f>
        <v>210.01950904109589</v>
      </c>
      <c r="W20" s="32">
        <f t="shared" ref="W20:W32" si="7">V20*(1+$W$19/100)</f>
        <v>214.21989922191781</v>
      </c>
      <c r="X20" s="32">
        <f t="shared" ref="X20:X32" si="8">V20*(1+$X$19/100)</f>
        <v>218.42028940273974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285</v>
      </c>
      <c r="AM20" s="113">
        <f>AJ20*AL20</f>
        <v>5130000000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81415911.010100201</v>
      </c>
      <c r="M21" s="169" t="s">
        <v>4302</v>
      </c>
      <c r="N21" s="113">
        <f>O21*P21</f>
        <v>12503186.1</v>
      </c>
      <c r="O21" s="99">
        <v>72231</v>
      </c>
      <c r="P21" s="188">
        <f>P42</f>
        <v>173.1</v>
      </c>
      <c r="Q21" s="170">
        <v>1450345</v>
      </c>
      <c r="R21" s="169" t="s">
        <v>4306</v>
      </c>
      <c r="S21" s="194">
        <f>S20-36</f>
        <v>71</v>
      </c>
      <c r="T21" s="169" t="s">
        <v>4311</v>
      </c>
      <c r="U21" s="169">
        <v>313.7</v>
      </c>
      <c r="V21" s="169">
        <f t="shared" si="6"/>
        <v>334.2993468493151</v>
      </c>
      <c r="W21" s="32">
        <f t="shared" si="7"/>
        <v>340.9853337863014</v>
      </c>
      <c r="X21" s="32">
        <f t="shared" si="8"/>
        <v>347.67132072328769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284</v>
      </c>
      <c r="AM21" s="113">
        <f t="shared" ref="AM21:AM123" si="10">AJ21*AL21</f>
        <v>710000000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-3112403</v>
      </c>
      <c r="M22" s="169" t="s">
        <v>4314</v>
      </c>
      <c r="N22" s="113">
        <f>O22*P22</f>
        <v>8414380.7999999989</v>
      </c>
      <c r="O22" s="99">
        <v>28504</v>
      </c>
      <c r="P22" s="188">
        <f>P43</f>
        <v>295.2</v>
      </c>
      <c r="Q22" s="170">
        <v>400069</v>
      </c>
      <c r="R22" s="169" t="s">
        <v>4312</v>
      </c>
      <c r="S22" s="194">
        <f>S21-1</f>
        <v>70</v>
      </c>
      <c r="T22" s="169" t="s">
        <v>4313</v>
      </c>
      <c r="U22" s="169">
        <v>314.8</v>
      </c>
      <c r="V22" s="169">
        <f t="shared" si="6"/>
        <v>335.23008876712333</v>
      </c>
      <c r="W22" s="32">
        <f t="shared" si="7"/>
        <v>341.93469054246583</v>
      </c>
      <c r="X22" s="32">
        <f t="shared" si="8"/>
        <v>348.63929231780827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283</v>
      </c>
      <c r="AM22" s="113">
        <f t="shared" si="10"/>
        <v>2264000000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4646</v>
      </c>
      <c r="N23" s="113">
        <f>O23*P23</f>
        <v>65910</v>
      </c>
      <c r="O23" s="99">
        <v>338</v>
      </c>
      <c r="P23" s="188">
        <f>P47</f>
        <v>195</v>
      </c>
      <c r="Q23" s="170">
        <v>7118256</v>
      </c>
      <c r="R23" s="169" t="s">
        <v>4312</v>
      </c>
      <c r="S23" s="194">
        <f>S22</f>
        <v>70</v>
      </c>
      <c r="T23" s="169" t="s">
        <v>4543</v>
      </c>
      <c r="U23" s="169">
        <v>313</v>
      </c>
      <c r="V23" s="169">
        <f t="shared" si="6"/>
        <v>333.31327123287679</v>
      </c>
      <c r="W23" s="32">
        <f t="shared" si="7"/>
        <v>339.97953665753431</v>
      </c>
      <c r="X23" s="32">
        <f t="shared" si="8"/>
        <v>346.64580208219189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282</v>
      </c>
      <c r="AM23" s="113">
        <f t="shared" si="10"/>
        <v>-22433664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L61</f>
        <v>258812437.01010019</v>
      </c>
      <c r="G24" s="95">
        <f t="shared" si="0"/>
        <v>21493908.37183845</v>
      </c>
      <c r="H24" s="11"/>
      <c r="I24" s="96"/>
      <c r="J24" s="96"/>
      <c r="K24" s="169" t="s">
        <v>456</v>
      </c>
      <c r="L24" s="117">
        <v>196000</v>
      </c>
      <c r="M24" s="169" t="s">
        <v>4401</v>
      </c>
      <c r="N24" s="113">
        <f>O24*P24</f>
        <v>3975680.5</v>
      </c>
      <c r="O24" s="99">
        <v>781</v>
      </c>
      <c r="P24" s="99">
        <f>P44</f>
        <v>5090.5</v>
      </c>
      <c r="Q24" s="170">
        <v>595156</v>
      </c>
      <c r="R24" s="169" t="s">
        <v>4399</v>
      </c>
      <c r="S24" s="195">
        <f>S23-16</f>
        <v>54</v>
      </c>
      <c r="T24" s="169" t="s">
        <v>4402</v>
      </c>
      <c r="U24" s="169">
        <v>5808.5</v>
      </c>
      <c r="V24" s="169">
        <f t="shared" si="6"/>
        <v>6114.1703232876716</v>
      </c>
      <c r="W24" s="32">
        <f t="shared" si="7"/>
        <v>6236.4537297534253</v>
      </c>
      <c r="X24" s="32">
        <f t="shared" si="8"/>
        <v>6358.7371362191789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281</v>
      </c>
      <c r="AM24" s="113">
        <f t="shared" si="10"/>
        <v>46505500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47</v>
      </c>
      <c r="T25" s="19" t="s">
        <v>4440</v>
      </c>
      <c r="U25" s="169">
        <v>5474</v>
      </c>
      <c r="V25" s="169">
        <f t="shared" si="6"/>
        <v>5732.6727452054802</v>
      </c>
      <c r="W25" s="32">
        <f t="shared" si="7"/>
        <v>5847.32620010959</v>
      </c>
      <c r="X25" s="32">
        <f t="shared" si="8"/>
        <v>5961.9796550136998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269</v>
      </c>
      <c r="AM25" s="113">
        <f t="shared" si="10"/>
        <v>-7755357963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168853</v>
      </c>
      <c r="O26" s="69"/>
      <c r="P26" s="99"/>
      <c r="Q26" s="170">
        <v>2197673</v>
      </c>
      <c r="R26" s="169" t="s">
        <v>4437</v>
      </c>
      <c r="S26" s="169">
        <f>S25</f>
        <v>47</v>
      </c>
      <c r="T26" s="19" t="s">
        <v>4441</v>
      </c>
      <c r="U26" s="169">
        <v>5349</v>
      </c>
      <c r="V26" s="169">
        <f t="shared" si="6"/>
        <v>5601.7658958904121</v>
      </c>
      <c r="W26" s="32">
        <f>V26*(1+$W$19/100)</f>
        <v>5713.8012138082204</v>
      </c>
      <c r="X26" s="32">
        <f t="shared" si="8"/>
        <v>5825.8365317260286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263</v>
      </c>
      <c r="AM26" s="113">
        <f t="shared" si="10"/>
        <v>4865500000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4646</v>
      </c>
      <c r="N27" s="113">
        <f>O27*P27</f>
        <v>65910</v>
      </c>
      <c r="O27" s="69">
        <v>338</v>
      </c>
      <c r="P27" s="99">
        <f>P47</f>
        <v>195</v>
      </c>
      <c r="Q27" s="170">
        <v>1353959</v>
      </c>
      <c r="R27" s="169" t="s">
        <v>4437</v>
      </c>
      <c r="S27" s="202">
        <f>S26</f>
        <v>47</v>
      </c>
      <c r="T27" s="19" t="s">
        <v>4483</v>
      </c>
      <c r="U27" s="169">
        <v>192.2</v>
      </c>
      <c r="V27" s="169">
        <f t="shared" si="6"/>
        <v>201.28237150684933</v>
      </c>
      <c r="W27" s="32">
        <f t="shared" si="7"/>
        <v>205.30801893698631</v>
      </c>
      <c r="X27" s="32">
        <f t="shared" si="8"/>
        <v>209.3336663671233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262</v>
      </c>
      <c r="AM27" s="113">
        <f t="shared" si="10"/>
        <v>-4860100000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2831742.9</v>
      </c>
      <c r="O28" s="69">
        <v>16359</v>
      </c>
      <c r="P28" s="99">
        <f>P42</f>
        <v>173.1</v>
      </c>
      <c r="Q28" s="170">
        <v>1614398</v>
      </c>
      <c r="R28" s="169" t="s">
        <v>4445</v>
      </c>
      <c r="S28" s="169">
        <f>S27-3</f>
        <v>44</v>
      </c>
      <c r="T28" s="19" t="s">
        <v>4521</v>
      </c>
      <c r="U28" s="169">
        <v>184.6</v>
      </c>
      <c r="V28" s="169">
        <f t="shared" si="6"/>
        <v>192.89840219178083</v>
      </c>
      <c r="W28" s="32">
        <f t="shared" si="7"/>
        <v>196.75637023561646</v>
      </c>
      <c r="X28" s="32">
        <f t="shared" si="8"/>
        <v>200.61433827945208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261</v>
      </c>
      <c r="AM28" s="113">
        <f t="shared" si="10"/>
        <v>-16954821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22</v>
      </c>
      <c r="T29" s="169" t="s">
        <v>4529</v>
      </c>
      <c r="U29" s="169">
        <v>166.2</v>
      </c>
      <c r="V29" s="169">
        <f t="shared" si="6"/>
        <v>170.86634958904111</v>
      </c>
      <c r="W29" s="32">
        <f t="shared" si="7"/>
        <v>174.28367658082192</v>
      </c>
      <c r="X29" s="32">
        <f t="shared" si="8"/>
        <v>177.70100357260276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256</v>
      </c>
      <c r="AM29" s="113">
        <f t="shared" si="10"/>
        <v>1638400000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21</v>
      </c>
      <c r="T30" s="169" t="s">
        <v>4535</v>
      </c>
      <c r="U30" s="169">
        <v>166</v>
      </c>
      <c r="V30" s="169">
        <f t="shared" si="6"/>
        <v>170.53339178082192</v>
      </c>
      <c r="W30" s="32">
        <f t="shared" si="7"/>
        <v>173.94405961643835</v>
      </c>
      <c r="X30" s="32">
        <f t="shared" si="8"/>
        <v>177.35472745205479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255</v>
      </c>
      <c r="AM30" s="113">
        <f t="shared" si="10"/>
        <v>-43350000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-S91</f>
        <v>-81415911.010100201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19</v>
      </c>
      <c r="T31" s="169" t="s">
        <v>4544</v>
      </c>
      <c r="U31" s="169">
        <v>160.19999999999999</v>
      </c>
      <c r="V31" s="169">
        <f t="shared" si="6"/>
        <v>164.32920986301369</v>
      </c>
      <c r="W31" s="32">
        <f t="shared" si="7"/>
        <v>167.61579406027397</v>
      </c>
      <c r="X31" s="32">
        <f t="shared" si="8"/>
        <v>170.90237825753425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250</v>
      </c>
      <c r="AM31" s="113">
        <f t="shared" si="10"/>
        <v>-1575000000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4643</v>
      </c>
      <c r="S32" s="201">
        <f>S31-25</f>
        <v>-6</v>
      </c>
      <c r="T32" s="169" t="s">
        <v>4648</v>
      </c>
      <c r="U32" s="169">
        <v>195</v>
      </c>
      <c r="V32" s="169">
        <f t="shared" si="6"/>
        <v>196.28646575342469</v>
      </c>
      <c r="W32" s="32">
        <f t="shared" si="7"/>
        <v>200.2121950684932</v>
      </c>
      <c r="X32" s="32">
        <f t="shared" si="8"/>
        <v>204.13792438356168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249</v>
      </c>
      <c r="AM32" s="113">
        <f t="shared" si="10"/>
        <v>-12951735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233</v>
      </c>
      <c r="AM33" s="113">
        <f t="shared" si="10"/>
        <v>4664054200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>
        <f>SUM(N21:N24)-SUM(Q20:Q33)</f>
        <v>-1968901.6000000015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233</v>
      </c>
      <c r="AM34" s="113">
        <f t="shared" si="10"/>
        <v>236370578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221</v>
      </c>
      <c r="AM35" s="113">
        <f t="shared" si="10"/>
        <v>79560000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219</v>
      </c>
      <c r="AM36" s="113">
        <f t="shared" si="10"/>
        <v>-76650000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219</v>
      </c>
      <c r="AM37" s="113">
        <f t="shared" si="10"/>
        <v>219000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218</v>
      </c>
      <c r="AM38" s="113">
        <f t="shared" si="10"/>
        <v>7326980000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4638</v>
      </c>
      <c r="L39" s="117">
        <v>2000000</v>
      </c>
      <c r="M39" s="169" t="s">
        <v>4466</v>
      </c>
      <c r="N39" s="113">
        <v>11725507</v>
      </c>
      <c r="Q39" s="169">
        <v>0</v>
      </c>
      <c r="R39" s="169" t="s">
        <v>4173</v>
      </c>
      <c r="S39" s="169">
        <f>S54</f>
        <v>107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214</v>
      </c>
      <c r="AM39" s="113">
        <f t="shared" si="10"/>
        <v>-3338400000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 t="s">
        <v>4644</v>
      </c>
      <c r="L40" s="117">
        <v>240000</v>
      </c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45</v>
      </c>
      <c r="T40" s="193" t="s">
        <v>4522</v>
      </c>
      <c r="U40" s="169">
        <v>184.6</v>
      </c>
      <c r="V40" s="169">
        <f t="shared" ref="V40:V45" si="12">U40*(1+$N$81+$Q$15*S40/36500)</f>
        <v>193.04001315068496</v>
      </c>
      <c r="W40" s="32">
        <f t="shared" ref="W40:W45" si="13">V40*(1+$W$19/100)</f>
        <v>196.90081341369867</v>
      </c>
      <c r="X40" s="32">
        <f t="shared" ref="X40:X45" si="14">V40*(1+$X$19/100)</f>
        <v>200.76161367671236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211</v>
      </c>
      <c r="AM40" s="113">
        <f t="shared" si="10"/>
        <v>1582500000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212" t="s">
        <v>4397</v>
      </c>
      <c r="N41" s="113">
        <f t="shared" ref="N41:N50" si="15">O41*P41</f>
        <v>2074100.5999999999</v>
      </c>
      <c r="O41" s="99">
        <v>611</v>
      </c>
      <c r="P41" s="99">
        <v>3394.6</v>
      </c>
      <c r="Q41" s="170">
        <v>1692313</v>
      </c>
      <c r="R41" s="169" t="s">
        <v>4525</v>
      </c>
      <c r="S41" s="201">
        <f>S40-21</f>
        <v>24</v>
      </c>
      <c r="T41" s="192" t="s">
        <v>4526</v>
      </c>
      <c r="U41" s="169">
        <v>168.5</v>
      </c>
      <c r="V41" s="169">
        <f t="shared" si="12"/>
        <v>173.48944657534247</v>
      </c>
      <c r="W41" s="32">
        <f t="shared" si="13"/>
        <v>176.95923550684932</v>
      </c>
      <c r="X41" s="32">
        <f t="shared" si="14"/>
        <v>180.42902443835618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207</v>
      </c>
      <c r="AM41" s="113">
        <f t="shared" si="10"/>
        <v>-20286000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5"/>
        <v>193699073.09999999</v>
      </c>
      <c r="O42" s="99">
        <v>1119001</v>
      </c>
      <c r="P42" s="99">
        <v>173.1</v>
      </c>
      <c r="Q42" s="170">
        <v>101153</v>
      </c>
      <c r="R42" s="169" t="s">
        <v>4528</v>
      </c>
      <c r="S42" s="201">
        <f>S41-1</f>
        <v>23</v>
      </c>
      <c r="T42" s="192" t="s">
        <v>4530</v>
      </c>
      <c r="U42" s="169">
        <v>166.7</v>
      </c>
      <c r="V42" s="169">
        <f t="shared" si="12"/>
        <v>171.50826739726028</v>
      </c>
      <c r="W42" s="32">
        <f t="shared" si="13"/>
        <v>174.93843274520549</v>
      </c>
      <c r="X42" s="32">
        <f t="shared" si="14"/>
        <v>178.36859809315069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206</v>
      </c>
      <c r="AM42" s="113">
        <f t="shared" si="10"/>
        <v>-5356000000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5"/>
        <v>340365.6</v>
      </c>
      <c r="O43" s="69">
        <v>1153</v>
      </c>
      <c r="P43" s="69">
        <v>295.2</v>
      </c>
      <c r="Q43" s="170">
        <v>183105</v>
      </c>
      <c r="R43" s="169" t="s">
        <v>4232</v>
      </c>
      <c r="S43" s="201">
        <f>S42-1</f>
        <v>22</v>
      </c>
      <c r="T43" s="192" t="s">
        <v>4534</v>
      </c>
      <c r="U43" s="169">
        <v>166.6</v>
      </c>
      <c r="V43" s="169">
        <f t="shared" si="12"/>
        <v>171.27758027397263</v>
      </c>
      <c r="W43" s="32">
        <f t="shared" si="13"/>
        <v>174.70313187945209</v>
      </c>
      <c r="X43" s="32">
        <f t="shared" si="14"/>
        <v>178.12868348493154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206</v>
      </c>
      <c r="AM43" s="113">
        <f t="shared" si="10"/>
        <v>5150000000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5"/>
        <v>1817308.5</v>
      </c>
      <c r="O44" s="69">
        <v>357</v>
      </c>
      <c r="P44" s="69">
        <v>5090.5</v>
      </c>
      <c r="Q44" s="170">
        <v>66208</v>
      </c>
      <c r="R44" s="169" t="s">
        <v>4643</v>
      </c>
      <c r="S44" s="201">
        <f>S43-27</f>
        <v>-5</v>
      </c>
      <c r="T44" s="192" t="s">
        <v>4648</v>
      </c>
      <c r="U44" s="169">
        <v>195</v>
      </c>
      <c r="V44" s="169">
        <f t="shared" si="12"/>
        <v>196.43605479452057</v>
      </c>
      <c r="W44" s="32">
        <f t="shared" si="13"/>
        <v>200.36477589041098</v>
      </c>
      <c r="X44" s="32">
        <f t="shared" si="14"/>
        <v>204.29349698630139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205</v>
      </c>
      <c r="AM44" s="113">
        <f t="shared" si="10"/>
        <v>22550000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5"/>
        <v>530</v>
      </c>
      <c r="O45" s="69">
        <v>1</v>
      </c>
      <c r="P45" s="69">
        <v>530</v>
      </c>
      <c r="Q45" s="170"/>
      <c r="R45" s="169"/>
      <c r="S45" s="113"/>
      <c r="T45" s="113"/>
      <c r="U45" s="169"/>
      <c r="V45" s="169">
        <f t="shared" si="12"/>
        <v>0</v>
      </c>
      <c r="W45" s="32">
        <f t="shared" si="13"/>
        <v>0</v>
      </c>
      <c r="X45" s="32">
        <f t="shared" si="14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204</v>
      </c>
      <c r="AM45" s="113">
        <f t="shared" si="10"/>
        <v>77520000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5"/>
        <v>99445.6</v>
      </c>
      <c r="O46" s="69">
        <v>197</v>
      </c>
      <c r="P46" s="69">
        <v>504.8</v>
      </c>
      <c r="Q46" s="113">
        <f>SUM(N28:N28)-SUM(Q39:Q45)</f>
        <v>-74980.100000000093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197</v>
      </c>
      <c r="AM46" s="113">
        <f t="shared" si="10"/>
        <v>88650000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21" t="s">
        <v>4646</v>
      </c>
      <c r="N47" s="117">
        <f t="shared" si="15"/>
        <v>66105</v>
      </c>
      <c r="O47" s="69">
        <v>339</v>
      </c>
      <c r="P47" s="69">
        <v>195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191</v>
      </c>
      <c r="AM47" s="113">
        <f t="shared" si="10"/>
        <v>534800000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21" t="s">
        <v>4613</v>
      </c>
      <c r="N48" s="117">
        <f t="shared" si="15"/>
        <v>452959.5</v>
      </c>
      <c r="O48" s="69">
        <v>1205</v>
      </c>
      <c r="P48" s="69">
        <v>375.9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190</v>
      </c>
      <c r="AM48" s="113">
        <f t="shared" si="10"/>
        <v>-285000000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 t="s">
        <v>25</v>
      </c>
      <c r="L49" s="117"/>
      <c r="M49" s="21" t="s">
        <v>4652</v>
      </c>
      <c r="N49" s="117">
        <f t="shared" si="15"/>
        <v>2653707</v>
      </c>
      <c r="O49" s="69">
        <v>3543</v>
      </c>
      <c r="P49" s="69">
        <v>749</v>
      </c>
      <c r="Q49" t="s">
        <v>25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190</v>
      </c>
      <c r="AM49" s="113">
        <f t="shared" si="10"/>
        <v>579500000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21" t="s">
        <v>1086</v>
      </c>
      <c r="N50" s="117">
        <f t="shared" si="15"/>
        <v>15928000</v>
      </c>
      <c r="O50" s="69">
        <v>40</v>
      </c>
      <c r="P50" s="69">
        <v>398200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187</v>
      </c>
      <c r="AM50" s="113">
        <f t="shared" si="10"/>
        <v>-1552027444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/>
      <c r="L51" s="117"/>
      <c r="M51" s="73"/>
      <c r="N51" s="117"/>
      <c r="O51" s="122"/>
      <c r="P51" s="122"/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185</v>
      </c>
      <c r="AM51" s="113">
        <f t="shared" si="10"/>
        <v>925000000</v>
      </c>
      <c r="AN51" s="99"/>
    </row>
    <row r="52" spans="1:40" ht="3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169" t="s">
        <v>1153</v>
      </c>
      <c r="N52" s="117">
        <v>14908</v>
      </c>
      <c r="O52" s="96" t="s">
        <v>25</v>
      </c>
      <c r="P52" t="s">
        <v>25</v>
      </c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171</v>
      </c>
      <c r="AM52" s="113">
        <f t="shared" si="10"/>
        <v>-15390000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99"/>
      <c r="M53" s="169" t="s">
        <v>1154</v>
      </c>
      <c r="N53" s="117">
        <v>5282</v>
      </c>
      <c r="O53" s="96"/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170</v>
      </c>
      <c r="AM53" s="113">
        <f t="shared" si="10"/>
        <v>952000000</v>
      </c>
      <c r="AN53" s="99"/>
    </row>
    <row r="54" spans="1:4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184971545</v>
      </c>
      <c r="R54" s="169" t="s">
        <v>4173</v>
      </c>
      <c r="S54" s="194">
        <v>107</v>
      </c>
      <c r="T54" s="169" t="s">
        <v>4352</v>
      </c>
      <c r="U54" s="169">
        <v>192</v>
      </c>
      <c r="V54" s="99">
        <f t="shared" ref="V54:V78" si="16">U54*(1+$N$81+$Q$15*S54/36500)</f>
        <v>209.91018082191783</v>
      </c>
      <c r="W54" s="32">
        <f t="shared" ref="W54:W78" si="17">V54*(1+$W$19/100)</f>
        <v>214.10838443835618</v>
      </c>
      <c r="X54" s="32">
        <f t="shared" ref="X54:X78" si="18">V54*(1+$X$19/100)</f>
        <v>218.30658805479456</v>
      </c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166</v>
      </c>
      <c r="AM54" s="113">
        <f t="shared" si="10"/>
        <v>124500000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169" t="s">
        <v>25</v>
      </c>
      <c r="L55" s="117"/>
      <c r="M55" s="169" t="s">
        <v>4181</v>
      </c>
      <c r="N55" s="113">
        <f>-O55*P55</f>
        <v>-14328006.299999999</v>
      </c>
      <c r="O55" s="99">
        <v>82773</v>
      </c>
      <c r="P55" s="99">
        <f>P42</f>
        <v>173.1</v>
      </c>
      <c r="Q55" s="170">
        <v>9560464</v>
      </c>
      <c r="R55" s="169" t="s">
        <v>4300</v>
      </c>
      <c r="S55" s="194">
        <f>S54-31</f>
        <v>76</v>
      </c>
      <c r="T55" s="169" t="s">
        <v>4316</v>
      </c>
      <c r="U55" s="169">
        <v>214.57</v>
      </c>
      <c r="V55" s="99">
        <f t="shared" si="16"/>
        <v>229.48290893150687</v>
      </c>
      <c r="W55" s="32">
        <f t="shared" si="17"/>
        <v>234.07256711013702</v>
      </c>
      <c r="X55" s="32">
        <f t="shared" si="18"/>
        <v>238.66222528876716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164</v>
      </c>
      <c r="AM55" s="171">
        <f t="shared" si="10"/>
        <v>-695688000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169"/>
      <c r="L56" s="117"/>
      <c r="M56" s="169"/>
      <c r="N56" s="113"/>
      <c r="Q56" s="170">
        <v>2000000</v>
      </c>
      <c r="R56" s="169" t="s">
        <v>4347</v>
      </c>
      <c r="S56" s="169">
        <f>S55-11</f>
        <v>65</v>
      </c>
      <c r="T56" s="169" t="s">
        <v>4351</v>
      </c>
      <c r="U56" s="169">
        <v>206.8</v>
      </c>
      <c r="V56" s="99">
        <f t="shared" si="16"/>
        <v>219.42783123287677</v>
      </c>
      <c r="W56" s="32">
        <f t="shared" si="17"/>
        <v>223.81638785753429</v>
      </c>
      <c r="X56" s="32">
        <f t="shared" si="18"/>
        <v>228.20494448219185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162</v>
      </c>
      <c r="AM56" s="113">
        <f t="shared" si="10"/>
        <v>664200000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4378</v>
      </c>
      <c r="S57" s="169">
        <f>S56-7</f>
        <v>58</v>
      </c>
      <c r="T57" s="169" t="s">
        <v>4387</v>
      </c>
      <c r="U57" s="169">
        <v>203.9</v>
      </c>
      <c r="V57" s="99">
        <f t="shared" si="16"/>
        <v>215.25583342465757</v>
      </c>
      <c r="W57" s="32">
        <f t="shared" si="17"/>
        <v>219.56095009315072</v>
      </c>
      <c r="X57" s="32">
        <f t="shared" si="18"/>
        <v>223.86606676164388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162</v>
      </c>
      <c r="AM57" s="113">
        <f t="shared" si="10"/>
        <v>664200000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169"/>
      <c r="L58" s="117"/>
      <c r="M58" s="169" t="s">
        <v>4453</v>
      </c>
      <c r="N58" s="113">
        <f>-S92</f>
        <v>-11300725.424187887</v>
      </c>
      <c r="Q58" s="170">
        <v>1420747</v>
      </c>
      <c r="R58" s="169" t="s">
        <v>4378</v>
      </c>
      <c r="S58" s="169">
        <f>S57</f>
        <v>58</v>
      </c>
      <c r="T58" s="169" t="s">
        <v>4389</v>
      </c>
      <c r="U58" s="169">
        <v>203.1</v>
      </c>
      <c r="V58" s="99">
        <f t="shared" si="16"/>
        <v>214.41127890410962</v>
      </c>
      <c r="W58" s="32">
        <f t="shared" si="17"/>
        <v>218.69950448219183</v>
      </c>
      <c r="X58" s="32">
        <f t="shared" si="18"/>
        <v>222.987730060274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161</v>
      </c>
      <c r="AM58" s="113">
        <f t="shared" si="10"/>
        <v>127190000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169"/>
      <c r="L59" s="117"/>
      <c r="M59" s="169"/>
      <c r="N59" s="113"/>
      <c r="P59" t="s">
        <v>25</v>
      </c>
      <c r="Q59" s="170">
        <v>2412371</v>
      </c>
      <c r="R59" s="169" t="s">
        <v>4380</v>
      </c>
      <c r="S59" s="169">
        <f>S58-1</f>
        <v>57</v>
      </c>
      <c r="T59" s="169" t="s">
        <v>4396</v>
      </c>
      <c r="U59" s="169">
        <v>3930</v>
      </c>
      <c r="V59" s="99">
        <f t="shared" si="16"/>
        <v>4145.8592876712328</v>
      </c>
      <c r="W59" s="32">
        <f t="shared" si="17"/>
        <v>4228.7764734246575</v>
      </c>
      <c r="X59" s="32">
        <f t="shared" si="18"/>
        <v>4311.6936591780823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146</v>
      </c>
      <c r="AM59" s="173">
        <f t="shared" si="10"/>
        <v>-564290000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169"/>
      <c r="L60" s="117"/>
      <c r="M60" s="169"/>
      <c r="N60" s="113"/>
      <c r="Q60" s="170">
        <v>2010885</v>
      </c>
      <c r="R60" s="169" t="s">
        <v>4399</v>
      </c>
      <c r="S60" s="169">
        <f>S59-2</f>
        <v>55</v>
      </c>
      <c r="T60" s="169" t="s">
        <v>4405</v>
      </c>
      <c r="U60" s="169">
        <v>202.1</v>
      </c>
      <c r="V60" s="99">
        <f t="shared" si="16"/>
        <v>212.89047890410961</v>
      </c>
      <c r="W60" s="32">
        <f t="shared" si="17"/>
        <v>217.14828848219182</v>
      </c>
      <c r="X60" s="32">
        <f t="shared" si="18"/>
        <v>221.40609806027402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140</v>
      </c>
      <c r="AM60" s="113">
        <f t="shared" si="10"/>
        <v>2632000000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 t="s">
        <v>598</v>
      </c>
      <c r="L61" s="113">
        <f>SUM(L16:L44)</f>
        <v>258812437.01010019</v>
      </c>
      <c r="M61" s="169"/>
      <c r="N61" s="113">
        <f>SUM(N16:N57)</f>
        <v>326907231.88989979</v>
      </c>
      <c r="Q61" s="170">
        <v>1994038</v>
      </c>
      <c r="R61" s="169" t="s">
        <v>4410</v>
      </c>
      <c r="S61" s="169">
        <f>S60-3</f>
        <v>52</v>
      </c>
      <c r="T61" s="169" t="s">
        <v>4427</v>
      </c>
      <c r="U61" s="169">
        <v>5560.3</v>
      </c>
      <c r="V61" s="99">
        <f t="shared" si="16"/>
        <v>5844.3780120547945</v>
      </c>
      <c r="W61" s="32">
        <f t="shared" si="17"/>
        <v>5961.2655722958907</v>
      </c>
      <c r="X61" s="32">
        <f t="shared" si="18"/>
        <v>6078.153132536986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137</v>
      </c>
      <c r="AM61" s="113">
        <f t="shared" si="10"/>
        <v>68500000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 t="s">
        <v>599</v>
      </c>
      <c r="L62" s="113">
        <f>L16+L17+L24</f>
        <v>2868929</v>
      </c>
      <c r="M62" s="169"/>
      <c r="N62" s="113">
        <f>N16+N17+N32</f>
        <v>15343646</v>
      </c>
      <c r="Q62" s="170">
        <v>444</v>
      </c>
      <c r="R62" s="169" t="s">
        <v>4410</v>
      </c>
      <c r="S62" s="196">
        <f>S61</f>
        <v>52</v>
      </c>
      <c r="T62" s="169" t="s">
        <v>4649</v>
      </c>
      <c r="U62" s="169">
        <v>441.8</v>
      </c>
      <c r="V62" s="99">
        <f t="shared" si="16"/>
        <v>464.37174356164383</v>
      </c>
      <c r="W62" s="32">
        <f t="shared" si="17"/>
        <v>473.65917843287673</v>
      </c>
      <c r="X62" s="32">
        <f t="shared" si="18"/>
        <v>482.94661330410958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136</v>
      </c>
      <c r="AM62" s="113">
        <f t="shared" si="10"/>
        <v>27200000</v>
      </c>
      <c r="AN62" s="20"/>
    </row>
    <row r="63" spans="1:40">
      <c r="E63" s="26"/>
      <c r="K63" s="56" t="s">
        <v>716</v>
      </c>
      <c r="L63" s="1">
        <f>L61+N7</f>
        <v>328812437.01010019</v>
      </c>
      <c r="M63" s="113"/>
      <c r="N63" s="169"/>
      <c r="O63" s="115"/>
      <c r="P63" s="115"/>
      <c r="Q63" s="170">
        <v>1971103</v>
      </c>
      <c r="R63" s="169" t="s">
        <v>4422</v>
      </c>
      <c r="S63" s="169">
        <f>S62-1</f>
        <v>51</v>
      </c>
      <c r="T63" s="169" t="s">
        <v>4423</v>
      </c>
      <c r="U63" s="169">
        <v>196.2</v>
      </c>
      <c r="V63" s="99">
        <f t="shared" si="16"/>
        <v>206.07342904109589</v>
      </c>
      <c r="W63" s="32">
        <f t="shared" si="17"/>
        <v>210.19489762191782</v>
      </c>
      <c r="X63" s="32">
        <f t="shared" si="18"/>
        <v>214.31636620273974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133</v>
      </c>
      <c r="AM63" s="113">
        <f t="shared" si="10"/>
        <v>133000000</v>
      </c>
      <c r="AN63" s="20"/>
    </row>
    <row r="64" spans="1:40">
      <c r="E64" s="26"/>
      <c r="O64" s="96"/>
      <c r="P64" s="96"/>
      <c r="Q64" s="170">
        <v>1049856</v>
      </c>
      <c r="R64" s="169" t="s">
        <v>4445</v>
      </c>
      <c r="S64" s="202">
        <f>S63-6</f>
        <v>45</v>
      </c>
      <c r="T64" s="169" t="s">
        <v>4484</v>
      </c>
      <c r="U64" s="169">
        <v>184.5</v>
      </c>
      <c r="V64" s="99">
        <f t="shared" si="16"/>
        <v>192.93544109589044</v>
      </c>
      <c r="W64" s="32">
        <f t="shared" si="17"/>
        <v>196.79414991780826</v>
      </c>
      <c r="X64" s="32">
        <f t="shared" si="18"/>
        <v>200.65285873972607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130</v>
      </c>
      <c r="AM64" s="113">
        <f t="shared" si="10"/>
        <v>169000000</v>
      </c>
      <c r="AN64" s="20"/>
    </row>
    <row r="65" spans="1:40">
      <c r="M65" s="25"/>
      <c r="O65" t="s">
        <v>25</v>
      </c>
      <c r="Q65" s="170">
        <v>1783234</v>
      </c>
      <c r="R65" s="169" t="s">
        <v>4447</v>
      </c>
      <c r="S65" s="169">
        <f>S64-2</f>
        <v>43</v>
      </c>
      <c r="T65" s="169" t="s">
        <v>4448</v>
      </c>
      <c r="U65" s="169">
        <v>177.5</v>
      </c>
      <c r="V65" s="99">
        <f t="shared" si="16"/>
        <v>185.3430684931507</v>
      </c>
      <c r="W65" s="32">
        <f t="shared" si="17"/>
        <v>189.04992986301372</v>
      </c>
      <c r="X65" s="32">
        <f t="shared" si="18"/>
        <v>192.75679123287674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130</v>
      </c>
      <c r="AM65" s="113">
        <f t="shared" si="10"/>
        <v>129350000</v>
      </c>
      <c r="AN65" s="20"/>
    </row>
    <row r="66" spans="1:40">
      <c r="M66" s="25" t="s">
        <v>4081</v>
      </c>
      <c r="O66" s="115"/>
      <c r="P66" s="115"/>
      <c r="Q66" s="170">
        <v>1662335</v>
      </c>
      <c r="R66" s="169" t="s">
        <v>4451</v>
      </c>
      <c r="S66" s="201">
        <f>S65-5</f>
        <v>38</v>
      </c>
      <c r="T66" s="73" t="s">
        <v>4625</v>
      </c>
      <c r="U66" s="169">
        <v>190.3</v>
      </c>
      <c r="V66" s="99">
        <f t="shared" si="16"/>
        <v>197.9787353424658</v>
      </c>
      <c r="W66" s="32">
        <f t="shared" si="17"/>
        <v>201.93831004931511</v>
      </c>
      <c r="X66" s="32">
        <f t="shared" si="18"/>
        <v>205.89788475616444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128</v>
      </c>
      <c r="AM66" s="113">
        <f t="shared" si="10"/>
        <v>1664000000</v>
      </c>
      <c r="AN66" s="20"/>
    </row>
    <row r="67" spans="1:40">
      <c r="A67" t="s">
        <v>25</v>
      </c>
      <c r="F67" t="s">
        <v>310</v>
      </c>
      <c r="G67" t="s">
        <v>4100</v>
      </c>
      <c r="M67" s="178"/>
      <c r="O67" s="115"/>
      <c r="P67" s="115"/>
      <c r="Q67" s="170">
        <v>159753</v>
      </c>
      <c r="R67" s="169" t="s">
        <v>4582</v>
      </c>
      <c r="S67" s="169">
        <f>S66-25</f>
        <v>13</v>
      </c>
      <c r="T67" s="73" t="s">
        <v>4600</v>
      </c>
      <c r="U67" s="169">
        <v>286</v>
      </c>
      <c r="V67" s="99">
        <f t="shared" si="16"/>
        <v>292.05536438356165</v>
      </c>
      <c r="W67" s="32">
        <f t="shared" si="17"/>
        <v>297.89647167123292</v>
      </c>
      <c r="X67" s="32">
        <f t="shared" si="18"/>
        <v>303.73757895890412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126</v>
      </c>
      <c r="AM67" s="113">
        <f t="shared" si="10"/>
        <v>-390600000</v>
      </c>
      <c r="AN67" s="20"/>
    </row>
    <row r="68" spans="1:40">
      <c r="F68" t="s">
        <v>4104</v>
      </c>
      <c r="G68" t="s">
        <v>4099</v>
      </c>
      <c r="M68" s="96"/>
      <c r="Q68" s="170">
        <v>172133</v>
      </c>
      <c r="R68" s="169" t="s">
        <v>4584</v>
      </c>
      <c r="S68" s="169">
        <f>S67-3</f>
        <v>10</v>
      </c>
      <c r="T68" s="73" t="s">
        <v>4601</v>
      </c>
      <c r="U68" s="169">
        <v>287</v>
      </c>
      <c r="V68" s="99">
        <f t="shared" si="16"/>
        <v>292.41604383561645</v>
      </c>
      <c r="W68" s="32">
        <f t="shared" si="17"/>
        <v>298.26436471232876</v>
      </c>
      <c r="X68" s="32">
        <f t="shared" si="18"/>
        <v>304.11268558904112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123</v>
      </c>
      <c r="AM68" s="113">
        <f t="shared" si="10"/>
        <v>5613720000</v>
      </c>
      <c r="AN68" s="20"/>
    </row>
    <row r="69" spans="1:40">
      <c r="F69" t="s">
        <v>4105</v>
      </c>
      <c r="G69" t="s">
        <v>4101</v>
      </c>
      <c r="M69" s="122" t="s">
        <v>4417</v>
      </c>
      <c r="O69" s="114"/>
      <c r="Q69" s="170">
        <v>100530</v>
      </c>
      <c r="R69" s="169" t="s">
        <v>4584</v>
      </c>
      <c r="S69" s="169">
        <f>S68</f>
        <v>10</v>
      </c>
      <c r="T69" s="73" t="s">
        <v>4602</v>
      </c>
      <c r="U69" s="169">
        <v>508</v>
      </c>
      <c r="V69" s="99">
        <f t="shared" si="16"/>
        <v>517.58658630136995</v>
      </c>
      <c r="W69" s="32">
        <f t="shared" si="17"/>
        <v>527.93831802739737</v>
      </c>
      <c r="X69" s="32">
        <f t="shared" si="18"/>
        <v>538.2900497534248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122</v>
      </c>
      <c r="AM69" s="113">
        <f t="shared" si="10"/>
        <v>4087000000</v>
      </c>
      <c r="AN69" s="20"/>
    </row>
    <row r="70" spans="1:40">
      <c r="G70" t="s">
        <v>4102</v>
      </c>
      <c r="M70" s="122" t="s">
        <v>4519</v>
      </c>
      <c r="N70" s="96"/>
      <c r="Q70" s="170">
        <v>499973</v>
      </c>
      <c r="R70" s="169" t="s">
        <v>4614</v>
      </c>
      <c r="S70" s="169">
        <f>S69-9</f>
        <v>1</v>
      </c>
      <c r="T70" s="73" t="s">
        <v>4615</v>
      </c>
      <c r="U70" s="169">
        <v>413</v>
      </c>
      <c r="V70" s="99">
        <f t="shared" si="16"/>
        <v>417.94242191780825</v>
      </c>
      <c r="W70" s="32">
        <f t="shared" si="17"/>
        <v>426.30127035616442</v>
      </c>
      <c r="X70" s="32">
        <f t="shared" si="18"/>
        <v>434.6601187945206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121</v>
      </c>
      <c r="AM70" s="117">
        <f t="shared" si="10"/>
        <v>1452000000</v>
      </c>
      <c r="AN70" s="20"/>
    </row>
    <row r="71" spans="1:40">
      <c r="G71" t="s">
        <v>4103</v>
      </c>
      <c r="M71" s="122" t="s">
        <v>4606</v>
      </c>
      <c r="N71" s="96"/>
      <c r="P71" t="s">
        <v>25</v>
      </c>
      <c r="Q71" s="170">
        <v>11869317</v>
      </c>
      <c r="R71" s="169" t="s">
        <v>4626</v>
      </c>
      <c r="S71" s="169">
        <f>S70-2</f>
        <v>-1</v>
      </c>
      <c r="T71" s="169" t="s">
        <v>4627</v>
      </c>
      <c r="U71" s="169">
        <v>395600</v>
      </c>
      <c r="V71" s="99">
        <f t="shared" si="16"/>
        <v>399727.24602739734</v>
      </c>
      <c r="W71" s="32">
        <f t="shared" si="17"/>
        <v>407721.79094794532</v>
      </c>
      <c r="X71" s="32">
        <f t="shared" si="18"/>
        <v>415716.33586849325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120</v>
      </c>
      <c r="AM71" s="117">
        <f t="shared" si="10"/>
        <v>1860000000</v>
      </c>
      <c r="AN71" s="20"/>
    </row>
    <row r="72" spans="1:40">
      <c r="G72" t="s">
        <v>4107</v>
      </c>
      <c r="M72" s="211" t="s">
        <v>4599</v>
      </c>
      <c r="N72" s="96"/>
      <c r="P72" s="115"/>
      <c r="Q72" s="170">
        <v>2272487</v>
      </c>
      <c r="R72" s="169" t="s">
        <v>4636</v>
      </c>
      <c r="S72" s="169">
        <f>S71-3</f>
        <v>-4</v>
      </c>
      <c r="T72" s="169" t="s">
        <v>4637</v>
      </c>
      <c r="U72" s="169">
        <v>174.9</v>
      </c>
      <c r="V72" s="99">
        <f t="shared" si="16"/>
        <v>176.32220054794522</v>
      </c>
      <c r="W72" s="32">
        <f t="shared" si="17"/>
        <v>179.84864455890411</v>
      </c>
      <c r="X72" s="32">
        <f t="shared" si="18"/>
        <v>183.37508856986304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116</v>
      </c>
      <c r="AM72" s="117">
        <f t="shared" si="10"/>
        <v>17400000</v>
      </c>
      <c r="AN72" s="20"/>
    </row>
    <row r="73" spans="1:40">
      <c r="G73" t="s">
        <v>4106</v>
      </c>
      <c r="M73" s="122" t="s">
        <v>4518</v>
      </c>
      <c r="N73" s="96"/>
      <c r="P73" s="115" t="s">
        <v>25</v>
      </c>
      <c r="Q73" s="170">
        <v>66404</v>
      </c>
      <c r="R73" s="169" t="s">
        <v>4643</v>
      </c>
      <c r="S73" s="169">
        <f>S72-1</f>
        <v>-5</v>
      </c>
      <c r="T73" s="169" t="s">
        <v>4645</v>
      </c>
      <c r="U73" s="169">
        <v>195</v>
      </c>
      <c r="V73" s="99">
        <f t="shared" si="16"/>
        <v>196.43605479452057</v>
      </c>
      <c r="W73" s="32">
        <f t="shared" si="17"/>
        <v>200.36477589041098</v>
      </c>
      <c r="X73" s="32">
        <f t="shared" si="18"/>
        <v>204.29349698630139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115</v>
      </c>
      <c r="AM73" s="182">
        <f t="shared" si="10"/>
        <v>3335000000</v>
      </c>
      <c r="AN73" s="181" t="s">
        <v>4187</v>
      </c>
    </row>
    <row r="74" spans="1:40">
      <c r="M74" s="122" t="s">
        <v>4608</v>
      </c>
      <c r="O74" t="s">
        <v>25</v>
      </c>
      <c r="P74" s="115"/>
      <c r="Q74" s="170">
        <v>3995989</v>
      </c>
      <c r="R74" s="169" t="s">
        <v>4643</v>
      </c>
      <c r="S74" s="169">
        <f>S73</f>
        <v>-5</v>
      </c>
      <c r="T74" s="169" t="s">
        <v>4657</v>
      </c>
      <c r="U74" s="169">
        <v>399100</v>
      </c>
      <c r="V74" s="99">
        <f t="shared" si="16"/>
        <v>402039.12547945208</v>
      </c>
      <c r="W74" s="32">
        <f t="shared" si="17"/>
        <v>410079.90798904112</v>
      </c>
      <c r="X74" s="32">
        <f t="shared" si="18"/>
        <v>418120.69049863017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100</v>
      </c>
      <c r="AM74" s="117">
        <f t="shared" si="10"/>
        <v>-13000000</v>
      </c>
      <c r="AN74" s="20" t="s">
        <v>4213</v>
      </c>
    </row>
    <row r="75" spans="1:40">
      <c r="M75" s="96">
        <f>O42+O21+O28-O55</f>
        <v>1124818</v>
      </c>
      <c r="N75" s="113">
        <f>M75*P42</f>
        <v>194705995.79999998</v>
      </c>
      <c r="P75" s="115"/>
      <c r="Q75" s="170">
        <v>3975257</v>
      </c>
      <c r="R75" s="169" t="s">
        <v>4643</v>
      </c>
      <c r="S75" s="169">
        <f>S74</f>
        <v>-5</v>
      </c>
      <c r="T75" s="169" t="s">
        <v>4647</v>
      </c>
      <c r="U75" s="169">
        <v>173</v>
      </c>
      <c r="V75" s="99">
        <f t="shared" si="16"/>
        <v>174.2740383561644</v>
      </c>
      <c r="W75" s="32">
        <f t="shared" si="17"/>
        <v>177.75951912328767</v>
      </c>
      <c r="X75" s="32">
        <f t="shared" si="18"/>
        <v>181.24499989041098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93</v>
      </c>
      <c r="AM75" s="117">
        <f>AJ75*AL75</f>
        <v>21576000</v>
      </c>
      <c r="AN75" s="20" t="s">
        <v>4261</v>
      </c>
    </row>
    <row r="76" spans="1:40">
      <c r="D76" s="3"/>
      <c r="E76" s="11" t="s">
        <v>304</v>
      </c>
      <c r="M76" t="s">
        <v>4268</v>
      </c>
      <c r="P76" s="115"/>
      <c r="Q76" s="170">
        <v>1031662</v>
      </c>
      <c r="R76" s="169" t="s">
        <v>4235</v>
      </c>
      <c r="S76" s="169">
        <f>S75-1</f>
        <v>-6</v>
      </c>
      <c r="T76" s="169" t="s">
        <v>4651</v>
      </c>
      <c r="U76" s="169">
        <v>171.2</v>
      </c>
      <c r="V76" s="99">
        <f t="shared" si="16"/>
        <v>172.32945095890412</v>
      </c>
      <c r="W76" s="32">
        <f t="shared" si="17"/>
        <v>175.7760399780822</v>
      </c>
      <c r="X76" s="32">
        <f t="shared" si="18"/>
        <v>179.2226289972603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91</v>
      </c>
      <c r="AM76" s="117">
        <f t="shared" si="10"/>
        <v>-15470000</v>
      </c>
      <c r="AN76" s="20"/>
    </row>
    <row r="77" spans="1:40">
      <c r="D77" s="1" t="s">
        <v>305</v>
      </c>
      <c r="E77" s="1">
        <v>70000</v>
      </c>
      <c r="M77" t="s">
        <v>4612</v>
      </c>
      <c r="N77" t="s">
        <v>25</v>
      </c>
      <c r="P77" s="115"/>
      <c r="Q77" s="170">
        <v>2666019</v>
      </c>
      <c r="R77" s="169" t="s">
        <v>4235</v>
      </c>
      <c r="S77" s="169">
        <f>S76</f>
        <v>-6</v>
      </c>
      <c r="T77" s="169" t="s">
        <v>4653</v>
      </c>
      <c r="U77" s="169">
        <v>749</v>
      </c>
      <c r="V77" s="99">
        <f t="shared" si="16"/>
        <v>753.94134794520562</v>
      </c>
      <c r="W77" s="32">
        <f t="shared" si="17"/>
        <v>769.02017490410969</v>
      </c>
      <c r="X77" s="32">
        <f t="shared" si="18"/>
        <v>784.09900186301388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88</v>
      </c>
      <c r="AM77" s="117">
        <f t="shared" si="10"/>
        <v>-26400000</v>
      </c>
      <c r="AN77" s="20"/>
    </row>
    <row r="78" spans="1:40">
      <c r="D78" s="1" t="s">
        <v>321</v>
      </c>
      <c r="E78" s="1">
        <v>100000</v>
      </c>
      <c r="P78" s="115"/>
      <c r="Q78" s="170">
        <v>577500</v>
      </c>
      <c r="R78" s="169" t="s">
        <v>4235</v>
      </c>
      <c r="S78" s="169">
        <f>S77</f>
        <v>-6</v>
      </c>
      <c r="T78" s="169" t="s">
        <v>4656</v>
      </c>
      <c r="U78" s="169">
        <v>175</v>
      </c>
      <c r="V78" s="99">
        <f t="shared" si="16"/>
        <v>176.15452054794522</v>
      </c>
      <c r="W78" s="32">
        <f t="shared" si="17"/>
        <v>179.67761095890413</v>
      </c>
      <c r="X78" s="32">
        <f t="shared" si="18"/>
        <v>183.20070136986305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85</v>
      </c>
      <c r="AM78" s="117">
        <f t="shared" si="10"/>
        <v>-969000000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/>
      <c r="R79" s="169"/>
      <c r="S79" s="169"/>
      <c r="T79" s="169"/>
      <c r="U79" s="169"/>
      <c r="V79" s="99"/>
      <c r="W79" s="32"/>
      <c r="X79" s="32"/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72</v>
      </c>
      <c r="AM79" s="117">
        <f>AJ79*AL79</f>
        <v>-720000000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13">
        <f>SUM(N41:N50)-SUM(Q54:Q79)</f>
        <v>-22522276.100000024</v>
      </c>
      <c r="R80" s="112"/>
      <c r="S80" s="112"/>
      <c r="T80" s="112"/>
      <c r="U80" s="169"/>
      <c r="V80" s="99" t="s">
        <v>25</v>
      </c>
      <c r="W80" s="32"/>
      <c r="X80" s="32"/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71</v>
      </c>
      <c r="AM80" s="117">
        <f>AJ80*AL80</f>
        <v>-173950000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26"/>
      <c r="R81" s="183"/>
      <c r="S81" s="183"/>
      <c r="T81" t="s">
        <v>25</v>
      </c>
      <c r="U81" s="96" t="s">
        <v>25</v>
      </c>
      <c r="V81" s="96" t="s">
        <v>25</v>
      </c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66</v>
      </c>
      <c r="AM81" s="117">
        <f t="shared" si="10"/>
        <v>-30101346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R82" s="32" t="s">
        <v>4596</v>
      </c>
      <c r="S82" s="32" t="s">
        <v>950</v>
      </c>
      <c r="T82" t="s">
        <v>25</v>
      </c>
      <c r="U82" s="96" t="s">
        <v>25</v>
      </c>
      <c r="V82" s="96" t="s">
        <v>25</v>
      </c>
      <c r="W82" s="96" t="s">
        <v>25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65</v>
      </c>
      <c r="AM82" s="117">
        <f t="shared" si="10"/>
        <v>-32500000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R83" s="32">
        <v>20</v>
      </c>
      <c r="S83" s="170">
        <v>7991977</v>
      </c>
      <c r="U83" s="96" t="s">
        <v>25</v>
      </c>
      <c r="V83" s="122" t="s">
        <v>25</v>
      </c>
      <c r="X83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63</v>
      </c>
      <c r="AM83" s="117">
        <f t="shared" si="10"/>
        <v>-392765310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Q84" t="s">
        <v>25</v>
      </c>
      <c r="R84" s="32">
        <v>10</v>
      </c>
      <c r="S84" s="1">
        <f>S83*R84/R83</f>
        <v>3995988.5</v>
      </c>
      <c r="U84" s="96" t="s">
        <v>25</v>
      </c>
      <c r="W84" s="96" t="s">
        <v>25</v>
      </c>
      <c r="X84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60</v>
      </c>
      <c r="AM84" s="117">
        <f t="shared" si="10"/>
        <v>117057420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s="197" t="s">
        <v>4550</v>
      </c>
      <c r="R85" s="32">
        <f>R83-R84</f>
        <v>10</v>
      </c>
      <c r="S85" s="1">
        <f>R85*S83/R83</f>
        <v>3995988.5</v>
      </c>
      <c r="V85" s="96"/>
      <c r="W85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56</v>
      </c>
      <c r="AM85" s="117">
        <f t="shared" si="10"/>
        <v>33600000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4551</v>
      </c>
      <c r="V86" s="96"/>
      <c r="W86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51</v>
      </c>
      <c r="AM86" s="117">
        <f t="shared" si="10"/>
        <v>382500000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4552</v>
      </c>
      <c r="Q87" s="99" t="s">
        <v>4470</v>
      </c>
      <c r="R87" s="99" t="s">
        <v>4472</v>
      </c>
      <c r="S87" s="99"/>
      <c r="T87" s="99" t="s">
        <v>4473</v>
      </c>
      <c r="U87" s="99"/>
      <c r="V87" s="99"/>
      <c r="W87" s="99" t="s">
        <v>4605</v>
      </c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49</v>
      </c>
      <c r="AM87" s="117">
        <f t="shared" si="10"/>
        <v>-28802984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4397</v>
      </c>
      <c r="Q88" s="113">
        <v>1000</v>
      </c>
      <c r="R88" s="99">
        <v>0.25</v>
      </c>
      <c r="S88" s="99"/>
      <c r="T88" s="99">
        <f>1-R88</f>
        <v>0.75</v>
      </c>
      <c r="U88" s="99"/>
      <c r="V88" s="99"/>
      <c r="W88" s="99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46</v>
      </c>
      <c r="AM88" s="117">
        <f t="shared" si="10"/>
        <v>-41744494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4416</v>
      </c>
      <c r="Q89" s="169" t="s">
        <v>4457</v>
      </c>
      <c r="R89" s="169" t="s">
        <v>4475</v>
      </c>
      <c r="S89" s="169" t="s">
        <v>4477</v>
      </c>
      <c r="T89" s="169" t="s">
        <v>180</v>
      </c>
      <c r="U89" s="169" t="s">
        <v>4471</v>
      </c>
      <c r="V89" s="56" t="s">
        <v>4474</v>
      </c>
      <c r="W89" s="99"/>
      <c r="X89" s="115"/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46</v>
      </c>
      <c r="AM89" s="117">
        <f t="shared" si="10"/>
        <v>112700000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4553</v>
      </c>
      <c r="Q90" s="169" t="s">
        <v>751</v>
      </c>
      <c r="R90" s="56">
        <v>743223</v>
      </c>
      <c r="S90" s="113">
        <f>R90*$T$119</f>
        <v>185031702.7657119</v>
      </c>
      <c r="T90" s="169" t="s">
        <v>4469</v>
      </c>
      <c r="U90" s="169">
        <f>$Q$88*$T$88*S90/$R$113</f>
        <v>499.63854860120779</v>
      </c>
      <c r="V90" s="95">
        <f>S90+U90</f>
        <v>185032202.40426052</v>
      </c>
      <c r="W90" s="99">
        <f>R90*100/U116</f>
        <v>66.618473146827696</v>
      </c>
      <c r="X90" s="163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45</v>
      </c>
      <c r="AM90" s="117">
        <f t="shared" si="10"/>
        <v>67500000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4401</v>
      </c>
      <c r="Q91" s="169" t="s">
        <v>4459</v>
      </c>
      <c r="R91" s="56">
        <v>327026</v>
      </c>
      <c r="S91" s="113">
        <f>R91*$T$119</f>
        <v>81415911.010100201</v>
      </c>
      <c r="T91" s="169" t="s">
        <v>4469</v>
      </c>
      <c r="U91" s="169">
        <f>$Q$88*$T$88*S91/$R$113+Q88*R88</f>
        <v>469.846258787549</v>
      </c>
      <c r="V91" s="95">
        <f>S91+U91</f>
        <v>81416380.85635899</v>
      </c>
      <c r="W91" s="99">
        <f>R91*100/U116</f>
        <v>29.312834505006538</v>
      </c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44</v>
      </c>
      <c r="AM91" s="117">
        <f t="shared" si="10"/>
        <v>116512000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4554</v>
      </c>
      <c r="Q92" s="169" t="s">
        <v>4458</v>
      </c>
      <c r="R92" s="56">
        <v>45392</v>
      </c>
      <c r="S92" s="113">
        <f>R92*$T$119</f>
        <v>11300725.424187887</v>
      </c>
      <c r="T92" s="169" t="s">
        <v>4469</v>
      </c>
      <c r="U92" s="169">
        <f>$Q$88*$T$88*S92/$R$113</f>
        <v>30.515192611243222</v>
      </c>
      <c r="V92" s="95">
        <f>S92+U92</f>
        <v>11300755.939380499</v>
      </c>
      <c r="W92" s="99">
        <f>R92*100/U116</f>
        <v>4.0686923481657633</v>
      </c>
      <c r="X92" s="115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43</v>
      </c>
      <c r="AM92" s="117">
        <f t="shared" si="10"/>
        <v>26445000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4555</v>
      </c>
      <c r="P93" s="115"/>
      <c r="Q93" s="169"/>
      <c r="R93" s="56"/>
      <c r="S93" s="169"/>
      <c r="T93" s="169"/>
      <c r="U93" s="169"/>
      <c r="V93" s="99"/>
      <c r="W93" s="99"/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39</v>
      </c>
      <c r="AM93" s="117">
        <f t="shared" si="10"/>
        <v>546000000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69"/>
      <c r="R94" s="56"/>
      <c r="S94" s="169"/>
      <c r="T94" s="169"/>
      <c r="U94" s="169"/>
      <c r="V94" s="169"/>
      <c r="W94" s="99"/>
      <c r="X94" s="96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37</v>
      </c>
      <c r="AM94" s="117">
        <f t="shared" si="10"/>
        <v>48581000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169"/>
      <c r="R95" s="169"/>
      <c r="S95" s="169"/>
      <c r="T95" s="169"/>
      <c r="U95" s="169"/>
      <c r="V95" s="169"/>
      <c r="W95" s="99"/>
      <c r="X95" s="96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20">AL96+AK95</f>
        <v>37</v>
      </c>
      <c r="AM95" s="117">
        <f t="shared" si="10"/>
        <v>83953000</v>
      </c>
      <c r="AN95" s="99"/>
    </row>
    <row r="96" spans="4:52">
      <c r="D96" s="32" t="s">
        <v>314</v>
      </c>
      <c r="E96" s="1">
        <v>140000</v>
      </c>
      <c r="P96" s="115"/>
      <c r="Q96" s="99"/>
      <c r="R96" s="99"/>
      <c r="S96" s="99"/>
      <c r="T96" s="99" t="s">
        <v>25</v>
      </c>
      <c r="U96" s="99"/>
      <c r="V96" s="9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36</v>
      </c>
      <c r="AM96" s="117">
        <f t="shared" si="10"/>
        <v>27000000</v>
      </c>
      <c r="AN96" s="99"/>
    </row>
    <row r="97" spans="4:47">
      <c r="D97" s="2" t="s">
        <v>478</v>
      </c>
      <c r="E97" s="3">
        <v>1083333</v>
      </c>
      <c r="Q97" s="99"/>
      <c r="R97" s="99"/>
      <c r="S97" s="99"/>
      <c r="T97" s="99"/>
      <c r="U97" s="99"/>
      <c r="V97" s="9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0"/>
        <v>32</v>
      </c>
      <c r="AM97" s="117">
        <f t="shared" si="10"/>
        <v>60800000</v>
      </c>
      <c r="AN97" s="99"/>
    </row>
    <row r="98" spans="4:47">
      <c r="D98" s="2"/>
      <c r="E98" s="3"/>
      <c r="H98" s="96"/>
      <c r="Q98" s="99"/>
      <c r="R98" s="99"/>
      <c r="S98" s="99"/>
      <c r="T98" s="99"/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0"/>
        <v>29</v>
      </c>
      <c r="AM98" s="117">
        <f t="shared" si="10"/>
        <v>185600000</v>
      </c>
      <c r="AN98" s="99"/>
    </row>
    <row r="99" spans="4:47">
      <c r="D99" s="2"/>
      <c r="E99" s="3"/>
      <c r="Q99" s="96"/>
      <c r="R99" s="96"/>
      <c r="S99" s="96"/>
      <c r="T99" s="96"/>
      <c r="V99" s="96"/>
      <c r="X99" s="115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0"/>
        <v>28</v>
      </c>
      <c r="AM99" s="117">
        <f t="shared" si="10"/>
        <v>140000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4556</v>
      </c>
      <c r="L100" s="169" t="s">
        <v>4557</v>
      </c>
      <c r="M100" s="169" t="s">
        <v>4443</v>
      </c>
      <c r="N100" s="56" t="s">
        <v>190</v>
      </c>
      <c r="Q100" s="96"/>
      <c r="R100" s="96"/>
      <c r="S100" s="96"/>
      <c r="T100" s="96"/>
      <c r="V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0"/>
        <v>23</v>
      </c>
      <c r="AM100" s="117">
        <f t="shared" si="10"/>
        <v>-40253404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4244</v>
      </c>
      <c r="L101" s="170">
        <v>1100000</v>
      </c>
      <c r="M101" s="170">
        <v>1637000</v>
      </c>
      <c r="N101" s="169">
        <f t="shared" ref="N101:N109" si="21">(M101-L101)*100/L101</f>
        <v>48.81818181818182</v>
      </c>
      <c r="Q101" s="96"/>
      <c r="R101" s="96"/>
      <c r="S101" s="96"/>
      <c r="T101" s="96" t="s">
        <v>25</v>
      </c>
      <c r="V101" s="96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0"/>
        <v>22</v>
      </c>
      <c r="AM101" s="117">
        <f t="shared" si="10"/>
        <v>8800000</v>
      </c>
      <c r="AN101" s="99"/>
    </row>
    <row r="102" spans="4:47">
      <c r="K102" s="5" t="s">
        <v>4551</v>
      </c>
      <c r="L102" s="170">
        <v>1100000</v>
      </c>
      <c r="M102" s="170">
        <v>4748000</v>
      </c>
      <c r="N102" s="169">
        <f t="shared" si="21"/>
        <v>331.63636363636363</v>
      </c>
      <c r="Q102" s="96"/>
      <c r="R102" s="96"/>
      <c r="S102" s="96"/>
      <c r="T102" s="96"/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0"/>
        <v>22</v>
      </c>
      <c r="AM102" s="117">
        <f t="shared" si="10"/>
        <v>-46319262</v>
      </c>
      <c r="AN102" s="99"/>
      <c r="AO102" t="s">
        <v>25</v>
      </c>
    </row>
    <row r="103" spans="4:47">
      <c r="K103" s="5" t="s">
        <v>4552</v>
      </c>
      <c r="L103" s="170">
        <v>1100000</v>
      </c>
      <c r="M103" s="170">
        <v>5137000</v>
      </c>
      <c r="N103" s="169">
        <f t="shared" si="21"/>
        <v>367</v>
      </c>
      <c r="Q103" s="96"/>
      <c r="R103" s="96"/>
      <c r="S103" s="96"/>
      <c r="T103" s="99" t="s">
        <v>180</v>
      </c>
      <c r="U103" s="99" t="s">
        <v>4493</v>
      </c>
      <c r="V103" s="99" t="s">
        <v>4494</v>
      </c>
      <c r="W103" s="99" t="s">
        <v>4504</v>
      </c>
      <c r="X103" s="99" t="s">
        <v>8</v>
      </c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0"/>
        <v>21</v>
      </c>
      <c r="AM103" s="117">
        <f t="shared" si="10"/>
        <v>-116079978</v>
      </c>
      <c r="AN103" s="99"/>
    </row>
    <row r="104" spans="4:47">
      <c r="K104" s="19" t="s">
        <v>4397</v>
      </c>
      <c r="L104" s="170">
        <v>1100000</v>
      </c>
      <c r="M104" s="170">
        <v>4300000</v>
      </c>
      <c r="N104" s="169">
        <f t="shared" si="21"/>
        <v>290.90909090909093</v>
      </c>
      <c r="Q104" s="36" t="s">
        <v>4595</v>
      </c>
      <c r="R104" s="95">
        <f>SUM(N41:N50)</f>
        <v>217131594.89999998</v>
      </c>
      <c r="T104" s="113" t="s">
        <v>4469</v>
      </c>
      <c r="U104" s="56">
        <v>1000000</v>
      </c>
      <c r="V104" s="113">
        <v>239.024</v>
      </c>
      <c r="W104" s="113">
        <f t="shared" ref="W104:W115" si="22">U104*V104</f>
        <v>239024000</v>
      </c>
      <c r="X104" s="99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0"/>
        <v>21</v>
      </c>
      <c r="AM104" s="117">
        <f t="shared" si="10"/>
        <v>81900000</v>
      </c>
      <c r="AN104" s="99"/>
    </row>
    <row r="105" spans="4:47">
      <c r="K105" s="5" t="s">
        <v>4416</v>
      </c>
      <c r="L105" s="170">
        <v>1100000</v>
      </c>
      <c r="M105" s="170">
        <v>3191000</v>
      </c>
      <c r="N105" s="169">
        <f t="shared" si="21"/>
        <v>190.09090909090909</v>
      </c>
      <c r="Q105" s="99" t="s">
        <v>4460</v>
      </c>
      <c r="R105" s="95">
        <f>SUM(N21:N24)</f>
        <v>24959157.399999999</v>
      </c>
      <c r="T105" s="169" t="s">
        <v>4451</v>
      </c>
      <c r="U105" s="56">
        <v>5904</v>
      </c>
      <c r="V105" s="113">
        <v>237.148</v>
      </c>
      <c r="W105" s="113">
        <f t="shared" si="22"/>
        <v>1400121.7919999999</v>
      </c>
      <c r="X105" s="99" t="s">
        <v>751</v>
      </c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0"/>
        <v>18</v>
      </c>
      <c r="AM105" s="117">
        <f t="shared" si="10"/>
        <v>-71455572</v>
      </c>
      <c r="AN105" s="99"/>
    </row>
    <row r="106" spans="4:47">
      <c r="K106" s="5" t="s">
        <v>4553</v>
      </c>
      <c r="L106" s="170">
        <v>1100000</v>
      </c>
      <c r="M106" s="170">
        <v>5623000</v>
      </c>
      <c r="N106" s="169">
        <f t="shared" si="21"/>
        <v>411.18181818181819</v>
      </c>
      <c r="Q106" s="99" t="s">
        <v>4461</v>
      </c>
      <c r="R106" s="95">
        <f>SUM(N27:N28)</f>
        <v>2897652.9</v>
      </c>
      <c r="T106" s="169" t="s">
        <v>4233</v>
      </c>
      <c r="U106" s="169">
        <v>1000</v>
      </c>
      <c r="V106" s="113">
        <v>247.393</v>
      </c>
      <c r="W106" s="113">
        <f t="shared" si="22"/>
        <v>247393</v>
      </c>
      <c r="X106" s="99" t="s">
        <v>751</v>
      </c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0"/>
        <v>17</v>
      </c>
      <c r="AM106" s="117">
        <f t="shared" si="10"/>
        <v>-434765735</v>
      </c>
      <c r="AN106" s="99"/>
      <c r="AP106" t="s">
        <v>25</v>
      </c>
    </row>
    <row r="107" spans="4:47">
      <c r="K107" s="19" t="s">
        <v>4401</v>
      </c>
      <c r="L107" s="170">
        <v>1100000</v>
      </c>
      <c r="M107" s="170">
        <v>7728000</v>
      </c>
      <c r="N107" s="169">
        <f t="shared" si="21"/>
        <v>602.5454545454545</v>
      </c>
      <c r="Q107" s="99" t="s">
        <v>4462</v>
      </c>
      <c r="R107" s="95">
        <f>N39</f>
        <v>11725507</v>
      </c>
      <c r="T107" s="169" t="s">
        <v>4506</v>
      </c>
      <c r="U107" s="169">
        <v>8071</v>
      </c>
      <c r="V107" s="113">
        <v>247.797</v>
      </c>
      <c r="W107" s="113">
        <f t="shared" si="22"/>
        <v>1999969.5870000001</v>
      </c>
      <c r="X107" s="99" t="s">
        <v>4458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0"/>
        <v>17</v>
      </c>
      <c r="AM107" s="117">
        <f t="shared" si="10"/>
        <v>68000000</v>
      </c>
      <c r="AN107" s="99"/>
    </row>
    <row r="108" spans="4:47">
      <c r="K108" s="5" t="s">
        <v>4555</v>
      </c>
      <c r="L108" s="170">
        <v>1100000</v>
      </c>
      <c r="M108" s="170">
        <v>2904000</v>
      </c>
      <c r="N108" s="169">
        <f t="shared" si="21"/>
        <v>164</v>
      </c>
      <c r="Q108" s="99" t="s">
        <v>4463</v>
      </c>
      <c r="R108" s="95">
        <f>N20</f>
        <v>168853</v>
      </c>
      <c r="T108" s="169" t="s">
        <v>4506</v>
      </c>
      <c r="U108" s="169">
        <v>53672</v>
      </c>
      <c r="V108" s="113">
        <v>247.797</v>
      </c>
      <c r="W108" s="113">
        <f t="shared" si="22"/>
        <v>13299760.584000001</v>
      </c>
      <c r="X108" s="99" t="s">
        <v>452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16</v>
      </c>
      <c r="AM108" s="117">
        <f t="shared" si="10"/>
        <v>-80000000</v>
      </c>
      <c r="AN108" s="99"/>
    </row>
    <row r="109" spans="4:47">
      <c r="K109" s="56" t="s">
        <v>1086</v>
      </c>
      <c r="L109" s="170">
        <v>1100000</v>
      </c>
      <c r="M109" s="170">
        <v>3400000</v>
      </c>
      <c r="N109" s="169">
        <f t="shared" si="21"/>
        <v>209.09090909090909</v>
      </c>
      <c r="Q109" s="99" t="s">
        <v>4464</v>
      </c>
      <c r="R109" s="95">
        <f>N26</f>
        <v>168853</v>
      </c>
      <c r="T109" s="169" t="s">
        <v>4516</v>
      </c>
      <c r="U109" s="169">
        <v>4099</v>
      </c>
      <c r="V109" s="113">
        <v>243.93</v>
      </c>
      <c r="W109" s="113">
        <f t="shared" si="22"/>
        <v>999869.07000000007</v>
      </c>
      <c r="X109" s="99" t="s">
        <v>4458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20"/>
        <v>14</v>
      </c>
      <c r="AM109" s="117">
        <f t="shared" si="10"/>
        <v>140000000</v>
      </c>
      <c r="AN109" s="99"/>
    </row>
    <row r="110" spans="4:47">
      <c r="K110" s="210" t="s">
        <v>4592</v>
      </c>
      <c r="Q110" s="99" t="s">
        <v>4476</v>
      </c>
      <c r="R110" s="95">
        <v>16403068</v>
      </c>
      <c r="T110" s="169" t="s">
        <v>4516</v>
      </c>
      <c r="U110" s="169">
        <v>9301</v>
      </c>
      <c r="V110" s="113">
        <v>243.93</v>
      </c>
      <c r="W110" s="113">
        <f t="shared" si="22"/>
        <v>2268792.9300000002</v>
      </c>
      <c r="X110" s="99" t="s">
        <v>452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20"/>
        <v>10</v>
      </c>
      <c r="AM110" s="117">
        <f t="shared" si="10"/>
        <v>-52419370</v>
      </c>
      <c r="AN110" s="99"/>
    </row>
    <row r="111" spans="4:47">
      <c r="K111" s="210" t="s">
        <v>4593</v>
      </c>
      <c r="P111" s="114"/>
      <c r="Q111" s="99" t="s">
        <v>4583</v>
      </c>
      <c r="R111" s="95">
        <v>4254953</v>
      </c>
      <c r="T111" s="169" t="s">
        <v>4524</v>
      </c>
      <c r="U111" s="169">
        <v>8334</v>
      </c>
      <c r="V111" s="113">
        <v>239.97</v>
      </c>
      <c r="W111" s="113">
        <f t="shared" si="22"/>
        <v>1999909.98</v>
      </c>
      <c r="X111" s="99" t="s">
        <v>4458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20"/>
        <v>10</v>
      </c>
      <c r="AM111" s="117">
        <f t="shared" si="10"/>
        <v>219000000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4594</v>
      </c>
      <c r="Q112" s="99" t="s">
        <v>4618</v>
      </c>
      <c r="R112" s="95">
        <v>38700</v>
      </c>
      <c r="T112" s="169" t="s">
        <v>4232</v>
      </c>
      <c r="U112" s="169">
        <v>29041</v>
      </c>
      <c r="V112" s="113">
        <v>233.45</v>
      </c>
      <c r="W112" s="113">
        <f t="shared" si="22"/>
        <v>6779621.4499999993</v>
      </c>
      <c r="X112" s="99" t="s">
        <v>751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20"/>
        <v>8</v>
      </c>
      <c r="AM112" s="117">
        <f t="shared" si="10"/>
        <v>-120000000</v>
      </c>
      <c r="AN112" s="99"/>
      <c r="AO112" t="s">
        <v>25</v>
      </c>
    </row>
    <row r="113" spans="16:43">
      <c r="Q113" s="99" t="s">
        <v>4468</v>
      </c>
      <c r="R113" s="95">
        <f>SUM(R104:R112)</f>
        <v>277748339.19999999</v>
      </c>
      <c r="S113" s="115"/>
      <c r="T113" s="169" t="s">
        <v>994</v>
      </c>
      <c r="U113" s="169">
        <v>12337</v>
      </c>
      <c r="V113" s="113">
        <v>243.16300000000001</v>
      </c>
      <c r="W113" s="113">
        <f t="shared" si="22"/>
        <v>2999901.9310000003</v>
      </c>
      <c r="X113" s="99" t="s">
        <v>4458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20"/>
        <v>8</v>
      </c>
      <c r="AM113" s="117">
        <f t="shared" si="10"/>
        <v>24000000</v>
      </c>
      <c r="AN113" s="99"/>
    </row>
    <row r="114" spans="16:43">
      <c r="Q114" s="96"/>
      <c r="S114" s="122"/>
      <c r="T114" s="169" t="s">
        <v>4626</v>
      </c>
      <c r="U114" s="169">
        <v>-16118</v>
      </c>
      <c r="V114" s="113">
        <v>248.17</v>
      </c>
      <c r="W114" s="113">
        <f t="shared" si="22"/>
        <v>-4000004.0599999996</v>
      </c>
      <c r="X114" s="99" t="s">
        <v>751</v>
      </c>
      <c r="AH114" s="99">
        <v>94</v>
      </c>
      <c r="AI114" s="113" t="s">
        <v>4626</v>
      </c>
      <c r="AJ114" s="113">
        <v>-2103736</v>
      </c>
      <c r="AK114" s="99">
        <v>0</v>
      </c>
      <c r="AL114" s="99">
        <f t="shared" si="20"/>
        <v>7</v>
      </c>
      <c r="AM114" s="117">
        <f t="shared" si="10"/>
        <v>-14726152</v>
      </c>
      <c r="AN114" s="99"/>
    </row>
    <row r="115" spans="16:43">
      <c r="P115" s="114"/>
      <c r="Q115" s="96"/>
      <c r="R115" s="184"/>
      <c r="S115" s="115"/>
      <c r="T115" s="169"/>
      <c r="U115" s="169"/>
      <c r="V115" s="113"/>
      <c r="W115" s="113">
        <f t="shared" si="22"/>
        <v>0</v>
      </c>
      <c r="X115" s="99"/>
      <c r="AH115" s="99">
        <v>95</v>
      </c>
      <c r="AI115" s="113" t="s">
        <v>4626</v>
      </c>
      <c r="AJ115" s="113">
        <v>220000</v>
      </c>
      <c r="AK115" s="99">
        <v>3</v>
      </c>
      <c r="AL115" s="99">
        <f t="shared" si="20"/>
        <v>7</v>
      </c>
      <c r="AM115" s="117">
        <f t="shared" si="10"/>
        <v>1540000</v>
      </c>
      <c r="AN115" s="99"/>
      <c r="AQ115" t="s">
        <v>25</v>
      </c>
    </row>
    <row r="116" spans="16:43">
      <c r="Q116" s="96"/>
      <c r="R116" s="184"/>
      <c r="S116" s="115"/>
      <c r="T116" s="169"/>
      <c r="U116" s="169">
        <f>SUM(U104:U115)</f>
        <v>1115641</v>
      </c>
      <c r="V116" s="99"/>
      <c r="W116" s="99"/>
      <c r="X116" s="99"/>
      <c r="AH116" s="99">
        <v>96</v>
      </c>
      <c r="AI116" s="113" t="s">
        <v>4636</v>
      </c>
      <c r="AJ116" s="113">
        <v>4000000</v>
      </c>
      <c r="AK116" s="99">
        <v>1</v>
      </c>
      <c r="AL116" s="99">
        <f t="shared" si="20"/>
        <v>4</v>
      </c>
      <c r="AM116" s="117">
        <f t="shared" si="10"/>
        <v>16000000</v>
      </c>
      <c r="AN116" s="99"/>
    </row>
    <row r="117" spans="16:43">
      <c r="Q117" s="96"/>
      <c r="R117" s="115"/>
      <c r="T117" s="99"/>
      <c r="U117" s="99" t="s">
        <v>6</v>
      </c>
      <c r="V117" s="99"/>
      <c r="W117" s="99"/>
      <c r="X117" s="99"/>
      <c r="AH117" s="99">
        <v>97</v>
      </c>
      <c r="AI117" s="113" t="s">
        <v>4643</v>
      </c>
      <c r="AJ117" s="113">
        <v>-9000000</v>
      </c>
      <c r="AK117" s="99">
        <v>0</v>
      </c>
      <c r="AL117" s="99">
        <f t="shared" si="20"/>
        <v>3</v>
      </c>
      <c r="AM117" s="117">
        <f t="shared" si="10"/>
        <v>-27000000</v>
      </c>
      <c r="AN117" s="99"/>
      <c r="AP117" t="s">
        <v>25</v>
      </c>
    </row>
    <row r="118" spans="16:43">
      <c r="T118" s="204" t="s">
        <v>4495</v>
      </c>
      <c r="AH118" s="99">
        <v>98</v>
      </c>
      <c r="AI118" s="113" t="s">
        <v>4643</v>
      </c>
      <c r="AJ118" s="113">
        <v>13900000</v>
      </c>
      <c r="AK118" s="99">
        <v>2</v>
      </c>
      <c r="AL118" s="99">
        <f t="shared" si="20"/>
        <v>3</v>
      </c>
      <c r="AM118" s="117">
        <f t="shared" si="10"/>
        <v>41700000</v>
      </c>
      <c r="AN118" s="99"/>
    </row>
    <row r="119" spans="16:43">
      <c r="Q119" s="99" t="s">
        <v>4458</v>
      </c>
      <c r="R119" s="99"/>
      <c r="T119" s="203">
        <f>R113/U116</f>
        <v>248.95852626427316</v>
      </c>
      <c r="AH119" s="99">
        <v>99</v>
      </c>
      <c r="AI119" s="113" t="s">
        <v>4658</v>
      </c>
      <c r="AJ119" s="113">
        <v>-8127577</v>
      </c>
      <c r="AK119" s="99">
        <v>1</v>
      </c>
      <c r="AL119" s="99">
        <f t="shared" si="20"/>
        <v>1</v>
      </c>
      <c r="AM119" s="117">
        <f t="shared" si="10"/>
        <v>-8127577</v>
      </c>
      <c r="AN119" s="99"/>
    </row>
    <row r="120" spans="16:43">
      <c r="Q120" s="36" t="s">
        <v>180</v>
      </c>
      <c r="R120" s="99" t="s">
        <v>267</v>
      </c>
      <c r="W120" s="114"/>
      <c r="AH120" s="99"/>
      <c r="AI120" s="113"/>
      <c r="AJ120" s="113"/>
      <c r="AK120" s="99"/>
      <c r="AL120" s="99">
        <f t="shared" si="20"/>
        <v>0</v>
      </c>
      <c r="AM120" s="117">
        <f t="shared" si="10"/>
        <v>0</v>
      </c>
      <c r="AN120" s="99"/>
      <c r="AO120" t="s">
        <v>25</v>
      </c>
      <c r="AP120" t="s">
        <v>25</v>
      </c>
    </row>
    <row r="121" spans="16:43">
      <c r="Q121" s="99" t="s">
        <v>4451</v>
      </c>
      <c r="R121" s="95">
        <v>3000000</v>
      </c>
      <c r="U121" s="96" t="s">
        <v>267</v>
      </c>
      <c r="V121" t="s">
        <v>4496</v>
      </c>
      <c r="AH121" s="99"/>
      <c r="AI121" s="113"/>
      <c r="AJ121" s="113"/>
      <c r="AK121" s="99"/>
      <c r="AL121" s="99">
        <f t="shared" si="20"/>
        <v>0</v>
      </c>
      <c r="AM121" s="117">
        <f t="shared" si="10"/>
        <v>0</v>
      </c>
      <c r="AN121" s="99"/>
      <c r="AP121" t="s">
        <v>25</v>
      </c>
    </row>
    <row r="122" spans="16:43">
      <c r="Q122" s="99" t="s">
        <v>4506</v>
      </c>
      <c r="R122" s="95">
        <v>2000000</v>
      </c>
      <c r="U122" s="113">
        <v>4000000</v>
      </c>
      <c r="V122">
        <f>U122/T119</f>
        <v>16066.933155580864</v>
      </c>
      <c r="X122" t="s">
        <v>25</v>
      </c>
      <c r="AH122" s="99" t="s">
        <v>25</v>
      </c>
      <c r="AI122" s="113"/>
      <c r="AJ122" s="113"/>
      <c r="AK122" s="99"/>
      <c r="AL122" s="99">
        <f t="shared" si="20"/>
        <v>0</v>
      </c>
      <c r="AM122" s="117">
        <f t="shared" si="10"/>
        <v>0</v>
      </c>
      <c r="AN122" s="99"/>
      <c r="AQ122" t="s">
        <v>25</v>
      </c>
    </row>
    <row r="123" spans="16:43">
      <c r="Q123" s="99" t="s">
        <v>4516</v>
      </c>
      <c r="R123" s="95">
        <v>1000000</v>
      </c>
      <c r="X123" t="s">
        <v>25</v>
      </c>
      <c r="AH123" s="99"/>
      <c r="AI123" s="113"/>
      <c r="AJ123" s="113"/>
      <c r="AK123" s="99"/>
      <c r="AL123" s="99">
        <f t="shared" si="20"/>
        <v>0</v>
      </c>
      <c r="AM123" s="117">
        <f t="shared" si="10"/>
        <v>0</v>
      </c>
      <c r="AN123" s="99"/>
    </row>
    <row r="124" spans="16:43">
      <c r="Q124" s="99" t="s">
        <v>4524</v>
      </c>
      <c r="R124" s="95">
        <v>2000000</v>
      </c>
      <c r="Y124" t="s">
        <v>25</v>
      </c>
      <c r="AH124" s="99"/>
      <c r="AI124" s="99"/>
      <c r="AJ124" s="95">
        <f>SUM(AJ20:AJ123)</f>
        <v>211508454</v>
      </c>
      <c r="AK124" s="99"/>
      <c r="AL124" s="99"/>
      <c r="AM124" s="95">
        <f>SUM(AM20:AM123)</f>
        <v>32037912887</v>
      </c>
      <c r="AN124" s="95">
        <f>AM124*AN127/31</f>
        <v>20669621.217419356</v>
      </c>
    </row>
    <row r="125" spans="16:43">
      <c r="Q125" s="99" t="s">
        <v>994</v>
      </c>
      <c r="R125" s="95">
        <v>3000000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6:43">
      <c r="Q126" s="99"/>
      <c r="R126" s="95"/>
      <c r="AH126" s="99"/>
      <c r="AI126" s="99"/>
      <c r="AJ126" s="99"/>
      <c r="AK126" s="99"/>
      <c r="AL126" s="99"/>
      <c r="AM126" s="99"/>
      <c r="AN126" s="99"/>
    </row>
    <row r="127" spans="16:43" ht="60">
      <c r="Q127" s="99"/>
      <c r="R127" s="95">
        <f>SUM(R121:R125)</f>
        <v>11000000</v>
      </c>
      <c r="T127" s="22" t="s">
        <v>4479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6:43" ht="45">
      <c r="Q128" s="99"/>
      <c r="R128" s="99" t="s">
        <v>6</v>
      </c>
      <c r="T128" s="22" t="s">
        <v>4480</v>
      </c>
      <c r="AH128" s="99"/>
      <c r="AI128" s="99"/>
      <c r="AJ128" s="99"/>
      <c r="AK128" s="99"/>
      <c r="AL128" s="99"/>
      <c r="AM128" s="99"/>
      <c r="AN128" s="99"/>
    </row>
    <row r="129" spans="17:40">
      <c r="AH129" s="99"/>
      <c r="AI129" s="99" t="s">
        <v>4062</v>
      </c>
      <c r="AJ129" s="95">
        <f>AJ124+AN124</f>
        <v>232178075.21741936</v>
      </c>
      <c r="AK129" s="99"/>
      <c r="AL129" s="99"/>
      <c r="AM129" s="99"/>
      <c r="AN129" s="99"/>
    </row>
    <row r="130" spans="17:40">
      <c r="Q130" s="96"/>
      <c r="R130" s="96"/>
      <c r="AI130" t="s">
        <v>4065</v>
      </c>
      <c r="AJ130" s="114">
        <f>SUM(N39:N50)</f>
        <v>228857101.89999998</v>
      </c>
    </row>
    <row r="131" spans="17:40">
      <c r="Q131" s="96"/>
      <c r="R131" s="96"/>
      <c r="T131" s="99" t="s">
        <v>4497</v>
      </c>
      <c r="U131" s="99" t="s">
        <v>4468</v>
      </c>
      <c r="V131" s="99" t="s">
        <v>953</v>
      </c>
      <c r="AI131" t="s">
        <v>4137</v>
      </c>
      <c r="AJ131" s="114">
        <f>AJ130-AJ124</f>
        <v>17348647.899999976</v>
      </c>
      <c r="AM131" t="s">
        <v>25</v>
      </c>
    </row>
    <row r="132" spans="17:40">
      <c r="T132" s="95">
        <f>R127+R140+R149</f>
        <v>271019393</v>
      </c>
      <c r="U132" s="95">
        <f>R113</f>
        <v>277748339.19999999</v>
      </c>
      <c r="V132" s="95">
        <f>U132-T132</f>
        <v>6728946.1999999881</v>
      </c>
      <c r="AI132" t="s">
        <v>943</v>
      </c>
      <c r="AJ132" s="114">
        <f>AN124</f>
        <v>20669621.217419356</v>
      </c>
    </row>
    <row r="133" spans="17:40">
      <c r="Q133" s="99" t="s">
        <v>751</v>
      </c>
      <c r="R133" s="99"/>
      <c r="AI133" t="s">
        <v>4066</v>
      </c>
      <c r="AJ133" s="114">
        <f>AJ130-AJ129</f>
        <v>-3320973.3174193799</v>
      </c>
    </row>
    <row r="134" spans="17:40">
      <c r="Q134" s="99" t="s">
        <v>4451</v>
      </c>
      <c r="R134" s="95">
        <v>172908000</v>
      </c>
      <c r="AM134" t="s">
        <v>25</v>
      </c>
    </row>
    <row r="135" spans="17:40">
      <c r="Q135" s="99" t="s">
        <v>4492</v>
      </c>
      <c r="R135" s="95">
        <v>1400000</v>
      </c>
      <c r="AJ135" t="s">
        <v>25</v>
      </c>
    </row>
    <row r="136" spans="17:40">
      <c r="Q136" s="99" t="s">
        <v>4233</v>
      </c>
      <c r="R136" s="95">
        <v>247393</v>
      </c>
      <c r="Y136" t="s">
        <v>25</v>
      </c>
    </row>
    <row r="137" spans="17:40">
      <c r="Q137" s="99" t="s">
        <v>4232</v>
      </c>
      <c r="R137" s="95">
        <v>6780000</v>
      </c>
    </row>
    <row r="138" spans="17:40">
      <c r="Q138" s="99"/>
      <c r="R138" s="95"/>
    </row>
    <row r="139" spans="17:40">
      <c r="Q139" s="99"/>
      <c r="R139" s="95"/>
    </row>
    <row r="140" spans="17:40">
      <c r="Q140" s="99"/>
      <c r="R140" s="95">
        <f>SUM(R134:R138)</f>
        <v>181335393</v>
      </c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9" t="s">
        <v>6</v>
      </c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178</v>
      </c>
      <c r="AM141" s="99">
        <f>AJ141*AL141</f>
        <v>632935960</v>
      </c>
      <c r="AN141" s="99" t="s">
        <v>4317</v>
      </c>
    </row>
    <row r="142" spans="17:40"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51" si="23">AK142+AL143</f>
        <v>176</v>
      </c>
      <c r="AM142" s="99">
        <f t="shared" ref="AM142:AM169" si="24">AJ142*AL142</f>
        <v>302867312</v>
      </c>
      <c r="AN142" s="99" t="s">
        <v>4318</v>
      </c>
    </row>
    <row r="143" spans="17:40"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3"/>
        <v>125</v>
      </c>
      <c r="AM143" s="99">
        <f t="shared" si="24"/>
        <v>18750000</v>
      </c>
      <c r="AN143" s="99"/>
    </row>
    <row r="144" spans="17:40">
      <c r="Q144" s="99" t="s">
        <v>452</v>
      </c>
      <c r="R144" s="99"/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3"/>
        <v>122</v>
      </c>
      <c r="AM144" s="99">
        <f t="shared" si="24"/>
        <v>-11590000</v>
      </c>
      <c r="AN144" s="99"/>
    </row>
    <row r="145" spans="17:44">
      <c r="Q145" s="99" t="s">
        <v>4451</v>
      </c>
      <c r="R145" s="95">
        <v>63115000</v>
      </c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3"/>
        <v>114</v>
      </c>
      <c r="AM145" s="99">
        <f t="shared" si="24"/>
        <v>359100000</v>
      </c>
      <c r="AN145" s="99"/>
    </row>
    <row r="146" spans="17:44">
      <c r="Q146" s="99" t="s">
        <v>4506</v>
      </c>
      <c r="R146" s="95">
        <v>13300000</v>
      </c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3"/>
        <v>98</v>
      </c>
      <c r="AM146" s="99">
        <f t="shared" si="24"/>
        <v>-6370000</v>
      </c>
      <c r="AN146" s="99"/>
      <c r="AR146" t="s">
        <v>25</v>
      </c>
    </row>
    <row r="147" spans="17:44">
      <c r="Q147" s="99" t="s">
        <v>4516</v>
      </c>
      <c r="R147" s="95">
        <v>2269000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3"/>
        <v>97</v>
      </c>
      <c r="AM147" s="99">
        <f t="shared" si="24"/>
        <v>-9215000</v>
      </c>
      <c r="AN147" s="99"/>
    </row>
    <row r="148" spans="17:44">
      <c r="Q148" s="99"/>
      <c r="R148" s="95"/>
      <c r="T148" t="s">
        <v>25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3"/>
        <v>91</v>
      </c>
      <c r="AM148" s="99">
        <f t="shared" si="24"/>
        <v>21112000</v>
      </c>
      <c r="AN148" s="99"/>
    </row>
    <row r="149" spans="17:44">
      <c r="Q149" s="99"/>
      <c r="R149" s="95">
        <f>SUM(R145:R147)</f>
        <v>78684000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3"/>
        <v>84</v>
      </c>
      <c r="AM149" s="99">
        <f t="shared" si="24"/>
        <v>1092000000</v>
      </c>
      <c r="AN149" s="99"/>
    </row>
    <row r="150" spans="17:44">
      <c r="Q150" s="99"/>
      <c r="R150" s="99" t="s">
        <v>6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3"/>
        <v>82</v>
      </c>
      <c r="AM150" s="99">
        <f t="shared" si="24"/>
        <v>820000000</v>
      </c>
      <c r="AN150" s="99"/>
    </row>
    <row r="151" spans="17:44"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3"/>
        <v>79</v>
      </c>
      <c r="AM151" s="99">
        <f t="shared" si="24"/>
        <v>268600000</v>
      </c>
      <c r="AN151" s="99"/>
    </row>
    <row r="152" spans="17:44"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70</v>
      </c>
      <c r="AM152" s="99">
        <f t="shared" si="24"/>
        <v>-611555980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9" si="25">AK153+AL154</f>
        <v>69</v>
      </c>
      <c r="AM153" s="99">
        <f t="shared" si="24"/>
        <v>38295000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5"/>
        <v>64</v>
      </c>
      <c r="AM154" s="99">
        <f t="shared" si="24"/>
        <v>-28691712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5"/>
        <v>58</v>
      </c>
      <c r="AM155" s="99">
        <f t="shared" si="24"/>
        <v>1927050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5"/>
        <v>58</v>
      </c>
      <c r="AM156" s="149">
        <f t="shared" si="24"/>
        <v>237714334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5"/>
        <v>56</v>
      </c>
      <c r="AM157" s="149">
        <f t="shared" si="24"/>
        <v>-56000000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5"/>
        <v>49</v>
      </c>
      <c r="AM158" s="149">
        <f t="shared" si="24"/>
        <v>36750000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5"/>
        <v>48</v>
      </c>
      <c r="AM159" s="199">
        <f t="shared" si="24"/>
        <v>-28999296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5"/>
        <v>48</v>
      </c>
      <c r="AM160" s="99">
        <f t="shared" si="24"/>
        <v>-28179984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149">
        <f t="shared" si="25"/>
        <v>44</v>
      </c>
      <c r="AM161" s="199">
        <f t="shared" si="24"/>
        <v>-33191444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5"/>
        <v>44</v>
      </c>
      <c r="AM162" s="99">
        <f t="shared" si="24"/>
        <v>-8343236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149">
        <f t="shared" si="25"/>
        <v>29</v>
      </c>
      <c r="AM163" s="199">
        <f t="shared" si="24"/>
        <v>205900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5"/>
        <v>29</v>
      </c>
      <c r="AM164" s="20">
        <f t="shared" si="24"/>
        <v>-4289158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149">
        <f t="shared" si="25"/>
        <v>26</v>
      </c>
      <c r="AM165" s="199">
        <f t="shared" si="24"/>
        <v>-967200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21</v>
      </c>
      <c r="AL166" s="99">
        <f t="shared" si="25"/>
        <v>22</v>
      </c>
      <c r="AM166" s="20">
        <f t="shared" si="24"/>
        <v>-8191172</v>
      </c>
      <c r="AN166" s="99"/>
    </row>
    <row r="167" spans="34:40">
      <c r="AH167" s="99">
        <v>27</v>
      </c>
      <c r="AI167" s="99" t="s">
        <v>4643</v>
      </c>
      <c r="AJ167" s="99">
        <v>235062</v>
      </c>
      <c r="AK167" s="99">
        <v>0</v>
      </c>
      <c r="AL167" s="99">
        <f t="shared" si="25"/>
        <v>1</v>
      </c>
      <c r="AM167" s="20">
        <f t="shared" si="24"/>
        <v>235062</v>
      </c>
      <c r="AN167" s="99"/>
    </row>
    <row r="168" spans="34:40">
      <c r="AH168" s="149">
        <v>28</v>
      </c>
      <c r="AI168" s="149" t="s">
        <v>4643</v>
      </c>
      <c r="AJ168" s="149">
        <v>235062</v>
      </c>
      <c r="AK168" s="149">
        <v>1</v>
      </c>
      <c r="AL168" s="149">
        <f t="shared" si="25"/>
        <v>1</v>
      </c>
      <c r="AM168" s="149">
        <f t="shared" si="24"/>
        <v>235062</v>
      </c>
      <c r="AN168" s="149" t="s">
        <v>657</v>
      </c>
    </row>
    <row r="169" spans="34:40">
      <c r="AH169" s="99"/>
      <c r="AI169" s="99"/>
      <c r="AJ169" s="99"/>
      <c r="AK169" s="99"/>
      <c r="AL169" s="99">
        <f t="shared" si="25"/>
        <v>0</v>
      </c>
      <c r="AM169" s="20">
        <f t="shared" si="24"/>
        <v>0</v>
      </c>
      <c r="AN169" s="99"/>
    </row>
    <row r="170" spans="34:40">
      <c r="AH170" s="99"/>
      <c r="AI170" s="99"/>
      <c r="AJ170" s="99"/>
      <c r="AK170" s="99"/>
      <c r="AL170" s="99"/>
      <c r="AM170" s="99"/>
      <c r="AN170" s="99"/>
    </row>
    <row r="171" spans="34:40">
      <c r="AH171" s="99"/>
      <c r="AI171" s="99"/>
      <c r="AJ171" s="95">
        <f>SUM(AJ141:AJ170)</f>
        <v>27990174</v>
      </c>
      <c r="AK171" s="99"/>
      <c r="AL171" s="99"/>
      <c r="AM171" s="99">
        <f>SUM(AM141:AM170)</f>
        <v>2995143498</v>
      </c>
      <c r="AN171" s="95">
        <f>AM171*AN127/31</f>
        <v>1932350.6438709677</v>
      </c>
    </row>
    <row r="172" spans="34:40">
      <c r="AJ172" t="s">
        <v>4060</v>
      </c>
      <c r="AM172" t="s">
        <v>284</v>
      </c>
      <c r="AN172" t="s">
        <v>943</v>
      </c>
    </row>
    <row r="174" spans="34:40">
      <c r="AI174" t="s">
        <v>4062</v>
      </c>
      <c r="AJ174" s="114">
        <f>AJ171+AN171</f>
        <v>29922524.643870968</v>
      </c>
    </row>
    <row r="175" spans="34:40">
      <c r="AI175" t="s">
        <v>4065</v>
      </c>
      <c r="AJ175" s="114">
        <f>SUM(N20:N28)</f>
        <v>28194516.299999997</v>
      </c>
    </row>
    <row r="176" spans="34:40">
      <c r="AI176" t="s">
        <v>4137</v>
      </c>
      <c r="AJ176" s="114">
        <f>AJ175-AJ171</f>
        <v>204342.29999999702</v>
      </c>
    </row>
    <row r="177" spans="35:40">
      <c r="AI177" t="s">
        <v>943</v>
      </c>
      <c r="AJ177" s="114">
        <f>AN171</f>
        <v>1932350.6438709677</v>
      </c>
    </row>
    <row r="178" spans="35:40">
      <c r="AI178" t="s">
        <v>4066</v>
      </c>
      <c r="AJ178" s="114">
        <f>AJ176-AJ177</f>
        <v>-1728008.3438709707</v>
      </c>
      <c r="AN178" t="s">
        <v>25</v>
      </c>
    </row>
    <row r="179" spans="35:40">
      <c r="AN179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1 S7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B1" workbookViewId="0">
      <selection activeCell="F8" sqref="F8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1707</v>
      </c>
      <c r="C2" s="209" t="s">
        <v>4650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4616</v>
      </c>
      <c r="B3" s="207">
        <v>1184</v>
      </c>
      <c r="C3" s="209" t="s">
        <v>4623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4617</v>
      </c>
      <c r="B4" s="207">
        <v>1804</v>
      </c>
      <c r="C4" s="209" t="s">
        <v>4624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0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0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-528582</v>
      </c>
      <c r="C12" s="170"/>
      <c r="D12" s="59" t="s">
        <v>4642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-528582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4631</v>
      </c>
      <c r="AA2" s="99" t="s">
        <v>4629</v>
      </c>
      <c r="AB2" s="99" t="s">
        <v>4630</v>
      </c>
      <c r="AC2" s="99" t="s">
        <v>4633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4635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4632</v>
      </c>
      <c r="Z4" s="99">
        <v>1</v>
      </c>
      <c r="AA4" s="99">
        <v>1</v>
      </c>
      <c r="AB4" s="99">
        <f t="shared" si="0"/>
        <v>1</v>
      </c>
      <c r="AC4" s="99" t="s">
        <v>4634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K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2019-01-15T13:42:49Z</dcterms:modified>
</cp:coreProperties>
</file>