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AJ64" i="18" l="1"/>
  <c r="AJ63" i="18" s="1"/>
  <c r="AH68" i="18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3" i="18"/>
  <c r="Q47" i="18"/>
  <c r="AK61" i="18" l="1"/>
  <c r="AJ60" i="18"/>
  <c r="N19" i="18"/>
  <c r="Q50" i="18" s="1"/>
  <c r="AC15" i="33"/>
  <c r="AJ59" i="18" l="1"/>
  <c r="AK60" i="18"/>
  <c r="AK59" i="18" l="1"/>
  <c r="AJ58" i="18"/>
  <c r="D57" i="46"/>
  <c r="L19" i="18" s="1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N34" i="18"/>
  <c r="AJ52" i="18" l="1"/>
  <c r="AK53" i="18"/>
  <c r="E43" i="14"/>
  <c r="P77" i="18"/>
  <c r="Q80" i="18" s="1"/>
  <c r="P81" i="18"/>
  <c r="S73" i="18"/>
  <c r="R70" i="18"/>
  <c r="AJ51" i="18" l="1"/>
  <c r="AK52" i="18"/>
  <c r="E42" i="14"/>
  <c r="G42" i="14" s="1"/>
  <c r="S30" i="18"/>
  <c r="S31" i="18" s="1"/>
  <c r="S32" i="18" s="1"/>
  <c r="S33" i="18" s="1"/>
  <c r="S34" i="18" s="1"/>
  <c r="AJ50" i="18" l="1"/>
  <c r="AK51" i="18"/>
  <c r="E41" i="14"/>
  <c r="G41" i="14" s="1"/>
  <c r="U28" i="18"/>
  <c r="AJ49" i="18" l="1"/>
  <c r="AK50" i="18"/>
  <c r="E40" i="14"/>
  <c r="G40" i="14" s="1"/>
  <c r="N28" i="18"/>
  <c r="Q36" i="18" s="1"/>
  <c r="AJ48" i="18" l="1"/>
  <c r="AK49" i="18"/>
  <c r="AH74" i="18"/>
  <c r="Q52" i="18"/>
  <c r="E39" i="14"/>
  <c r="G39" i="14" s="1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87" i="20" l="1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L24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49" i="18" s="1"/>
  <c r="Q63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<sst xmlns="http://schemas.openxmlformats.org/spreadsheetml/2006/main" count="8772" uniqueCount="4166">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</sst>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31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workbookViewId="0">
      <selection activeCell="F10" sqref="F10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4114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4111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4113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4122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4121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4121</v>
      </c>
      <c r="B6" s="18">
        <v>-33377</v>
      </c>
      <c r="C6" s="18">
        <v>0</v>
      </c>
      <c r="D6" s="119">
        <f t="shared" si="0"/>
        <v>-33377</v>
      </c>
      <c r="E6" s="19" t="s">
        <v>4127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4160</v>
      </c>
      <c r="B7" s="18">
        <v>-9800000</v>
      </c>
      <c r="C7" s="18">
        <v>0</v>
      </c>
      <c r="D7" s="119">
        <f t="shared" si="0"/>
        <v>-9800000</v>
      </c>
      <c r="E7" s="19" t="s">
        <v>1248</v>
      </c>
      <c r="F7" s="102">
        <v>25</v>
      </c>
      <c r="G7" s="102">
        <f t="shared" si="1"/>
        <v>-245000000</v>
      </c>
      <c r="H7" s="102">
        <f t="shared" si="2"/>
        <v>0</v>
      </c>
      <c r="I7" s="102">
        <f t="shared" si="3"/>
        <v>-245000000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4160</v>
      </c>
      <c r="B8" s="18">
        <v>18000000</v>
      </c>
      <c r="C8" s="18">
        <v>0</v>
      </c>
      <c r="D8" s="119">
        <f t="shared" si="0"/>
        <v>18000000</v>
      </c>
      <c r="E8" s="19" t="s">
        <v>4161</v>
      </c>
      <c r="F8" s="102">
        <v>24</v>
      </c>
      <c r="G8" s="102">
        <f t="shared" si="1"/>
        <v>432000000</v>
      </c>
      <c r="H8" s="102">
        <f t="shared" si="2"/>
        <v>0</v>
      </c>
      <c r="I8" s="102">
        <f t="shared" si="3"/>
        <v>432000000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4160</v>
      </c>
      <c r="B9" s="18">
        <v>-9000000</v>
      </c>
      <c r="C9" s="18">
        <v>0</v>
      </c>
      <c r="D9" s="119">
        <f t="shared" si="0"/>
        <v>-9000000</v>
      </c>
      <c r="E9" s="21" t="s">
        <v>1248</v>
      </c>
      <c r="F9" s="102">
        <v>24</v>
      </c>
      <c r="G9" s="102">
        <f t="shared" si="1"/>
        <v>-216000000</v>
      </c>
      <c r="H9" s="102">
        <f t="shared" si="2"/>
        <v>0</v>
      </c>
      <c r="I9" s="102">
        <f t="shared" si="3"/>
        <v>-216000000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4106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9091074</v>
      </c>
      <c r="C24" s="119">
        <f>SUM(C2:C22)</f>
        <v>7835443</v>
      </c>
      <c r="D24" s="119">
        <f>SUM(D2:D22)</f>
        <v>1255631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260428402</v>
      </c>
      <c r="H25" s="18">
        <f>SUM(H2:H23)</f>
        <v>242898733</v>
      </c>
      <c r="I25" s="18">
        <f>SUM(I2:I23)</f>
        <v>17529669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559.61346258999811</v>
      </c>
      <c r="I30" s="18">
        <f>G30*I25/G25</f>
        <v>40.38653741000185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4115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4120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4147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-17280993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88" sqref="F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871</v>
      </c>
      <c r="H2" s="36">
        <f>IF(B2&gt;0,1,0)</f>
        <v>1</v>
      </c>
      <c r="I2" s="11">
        <f>B2*(G2-H2)</f>
        <v>14529000</v>
      </c>
      <c r="J2" s="53">
        <f>C2*(G2-H2)</f>
        <v>14529000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870</v>
      </c>
      <c r="H3" s="36">
        <f t="shared" ref="H3:H66" si="2">IF(B3&gt;0,1,0)</f>
        <v>1</v>
      </c>
      <c r="I3" s="11">
        <f t="shared" ref="I3:I66" si="3">B3*(G3-H3)</f>
        <v>17293100000</v>
      </c>
      <c r="J3" s="53">
        <f t="shared" ref="J3:J66" si="4">C3*(G3-H3)</f>
        <v>9895303000</v>
      </c>
      <c r="K3" s="53">
        <f t="shared" ref="K3:K66" si="5">D3*(G3-H3)</f>
        <v>7397797000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870</v>
      </c>
      <c r="H4" s="36">
        <f t="shared" si="2"/>
        <v>0</v>
      </c>
      <c r="I4" s="11">
        <f t="shared" si="3"/>
        <v>0</v>
      </c>
      <c r="J4" s="53">
        <f t="shared" si="4"/>
        <v>7395000</v>
      </c>
      <c r="K4" s="53">
        <f t="shared" si="5"/>
        <v>-7395000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868</v>
      </c>
      <c r="H5" s="36">
        <f t="shared" si="2"/>
        <v>1</v>
      </c>
      <c r="I5" s="11">
        <f t="shared" si="3"/>
        <v>1734000000</v>
      </c>
      <c r="J5" s="53">
        <f t="shared" si="4"/>
        <v>0</v>
      </c>
      <c r="K5" s="53">
        <f t="shared" si="5"/>
        <v>1734000000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861</v>
      </c>
      <c r="H6" s="36">
        <f t="shared" si="2"/>
        <v>0</v>
      </c>
      <c r="I6" s="11">
        <f t="shared" si="3"/>
        <v>-4305000</v>
      </c>
      <c r="J6" s="53">
        <f t="shared" si="4"/>
        <v>0</v>
      </c>
      <c r="K6" s="53">
        <f t="shared" si="5"/>
        <v>-4305000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857</v>
      </c>
      <c r="H7" s="36">
        <f t="shared" si="2"/>
        <v>0</v>
      </c>
      <c r="I7" s="11">
        <f t="shared" si="3"/>
        <v>-1028828500</v>
      </c>
      <c r="J7" s="53">
        <f t="shared" si="4"/>
        <v>0</v>
      </c>
      <c r="K7" s="53">
        <f t="shared" si="5"/>
        <v>-1028828500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856</v>
      </c>
      <c r="H8" s="36">
        <f t="shared" si="2"/>
        <v>0</v>
      </c>
      <c r="I8" s="11">
        <f t="shared" si="3"/>
        <v>-171200000</v>
      </c>
      <c r="J8" s="53">
        <f t="shared" si="4"/>
        <v>0</v>
      </c>
      <c r="K8" s="53">
        <f t="shared" si="5"/>
        <v>-171200000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854</v>
      </c>
      <c r="H9" s="36">
        <f t="shared" si="2"/>
        <v>0</v>
      </c>
      <c r="I9" s="11">
        <f t="shared" si="3"/>
        <v>-602497000</v>
      </c>
      <c r="J9" s="53">
        <f t="shared" si="4"/>
        <v>0</v>
      </c>
      <c r="K9" s="53">
        <f t="shared" si="5"/>
        <v>-602497000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845</v>
      </c>
      <c r="H10" s="36">
        <f t="shared" si="2"/>
        <v>0</v>
      </c>
      <c r="I10" s="11">
        <f t="shared" si="3"/>
        <v>-169000000</v>
      </c>
      <c r="J10" s="53">
        <f t="shared" si="4"/>
        <v>0</v>
      </c>
      <c r="K10" s="53">
        <f t="shared" si="5"/>
        <v>-169000000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845</v>
      </c>
      <c r="H11" s="36">
        <f t="shared" si="2"/>
        <v>1</v>
      </c>
      <c r="I11" s="11">
        <f t="shared" si="3"/>
        <v>844000000</v>
      </c>
      <c r="J11" s="53">
        <f t="shared" si="4"/>
        <v>0</v>
      </c>
      <c r="K11" s="53">
        <f t="shared" si="5"/>
        <v>844000000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841</v>
      </c>
      <c r="H12" s="36">
        <f t="shared" si="2"/>
        <v>0</v>
      </c>
      <c r="I12" s="11">
        <f t="shared" si="3"/>
        <v>-252300000</v>
      </c>
      <c r="J12" s="53">
        <f t="shared" si="4"/>
        <v>0</v>
      </c>
      <c r="K12" s="53">
        <f t="shared" si="5"/>
        <v>-252300000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836</v>
      </c>
      <c r="H13" s="36">
        <f t="shared" si="2"/>
        <v>0</v>
      </c>
      <c r="I13" s="11">
        <f t="shared" si="3"/>
        <v>-51832000</v>
      </c>
      <c r="J13" s="53">
        <f t="shared" si="4"/>
        <v>0</v>
      </c>
      <c r="K13" s="53">
        <f t="shared" si="5"/>
        <v>-51832000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836</v>
      </c>
      <c r="H14" s="36">
        <f t="shared" si="2"/>
        <v>1</v>
      </c>
      <c r="I14" s="11">
        <f t="shared" si="3"/>
        <v>1670000000</v>
      </c>
      <c r="J14" s="53">
        <f t="shared" si="4"/>
        <v>0</v>
      </c>
      <c r="K14" s="53">
        <f t="shared" si="5"/>
        <v>1670000000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835</v>
      </c>
      <c r="H15" s="36">
        <f t="shared" si="2"/>
        <v>1</v>
      </c>
      <c r="I15" s="11">
        <f t="shared" si="3"/>
        <v>1501200000</v>
      </c>
      <c r="J15" s="53">
        <f t="shared" si="4"/>
        <v>0</v>
      </c>
      <c r="K15" s="53">
        <f t="shared" si="5"/>
        <v>1501200000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835</v>
      </c>
      <c r="H16" s="36">
        <f t="shared" si="2"/>
        <v>0</v>
      </c>
      <c r="I16" s="11">
        <f t="shared" si="3"/>
        <v>-167000000</v>
      </c>
      <c r="J16" s="53">
        <f t="shared" si="4"/>
        <v>0</v>
      </c>
      <c r="K16" s="53">
        <f t="shared" si="5"/>
        <v>-167000000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831</v>
      </c>
      <c r="H17" s="36">
        <f t="shared" si="2"/>
        <v>0</v>
      </c>
      <c r="I17" s="11">
        <f t="shared" si="3"/>
        <v>-1662000000</v>
      </c>
      <c r="J17" s="53">
        <f t="shared" si="4"/>
        <v>0</v>
      </c>
      <c r="K17" s="53">
        <f t="shared" si="5"/>
        <v>-1662000000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830</v>
      </c>
      <c r="H18" s="36">
        <f t="shared" si="2"/>
        <v>0</v>
      </c>
      <c r="I18" s="11">
        <f t="shared" si="3"/>
        <v>-249000000</v>
      </c>
      <c r="J18" s="53">
        <f t="shared" si="4"/>
        <v>0</v>
      </c>
      <c r="K18" s="53">
        <f t="shared" si="5"/>
        <v>-249000000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829</v>
      </c>
      <c r="H19" s="36">
        <f t="shared" si="2"/>
        <v>0</v>
      </c>
      <c r="I19" s="11">
        <f t="shared" si="3"/>
        <v>-165800000</v>
      </c>
      <c r="J19" s="53">
        <f t="shared" si="4"/>
        <v>0</v>
      </c>
      <c r="K19" s="53">
        <f t="shared" si="5"/>
        <v>-165800000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827</v>
      </c>
      <c r="H20" s="36">
        <f t="shared" si="2"/>
        <v>1</v>
      </c>
      <c r="I20" s="11">
        <f t="shared" si="3"/>
        <v>223919514</v>
      </c>
      <c r="J20" s="53">
        <f t="shared" si="4"/>
        <v>121795352</v>
      </c>
      <c r="K20" s="53">
        <f t="shared" si="5"/>
        <v>102124162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825</v>
      </c>
      <c r="H21" s="36">
        <f t="shared" si="2"/>
        <v>0</v>
      </c>
      <c r="I21" s="11">
        <f t="shared" si="3"/>
        <v>-1242202500</v>
      </c>
      <c r="J21" s="53">
        <f t="shared" si="4"/>
        <v>0</v>
      </c>
      <c r="K21" s="53">
        <f t="shared" si="5"/>
        <v>-1242202500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822</v>
      </c>
      <c r="H22" s="36">
        <f t="shared" si="2"/>
        <v>1</v>
      </c>
      <c r="I22" s="11">
        <f t="shared" si="3"/>
        <v>2463000000</v>
      </c>
      <c r="J22" s="53">
        <f t="shared" si="4"/>
        <v>0</v>
      </c>
      <c r="K22" s="53">
        <f t="shared" si="5"/>
        <v>2463000000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821</v>
      </c>
      <c r="H23" s="36">
        <f t="shared" si="2"/>
        <v>1</v>
      </c>
      <c r="I23" s="11">
        <f t="shared" si="3"/>
        <v>820000000</v>
      </c>
      <c r="J23" s="53">
        <f t="shared" si="4"/>
        <v>0</v>
      </c>
      <c r="K23" s="53">
        <f t="shared" si="5"/>
        <v>820000000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820</v>
      </c>
      <c r="H24" s="36">
        <f t="shared" si="2"/>
        <v>0</v>
      </c>
      <c r="I24" s="11">
        <f t="shared" si="3"/>
        <v>-2460738000</v>
      </c>
      <c r="J24" s="53">
        <f t="shared" si="4"/>
        <v>0</v>
      </c>
      <c r="K24" s="53">
        <f t="shared" si="5"/>
        <v>-2460738000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805</v>
      </c>
      <c r="H25" s="36">
        <f t="shared" si="2"/>
        <v>1</v>
      </c>
      <c r="I25" s="11">
        <f t="shared" si="3"/>
        <v>1206000000</v>
      </c>
      <c r="J25" s="53">
        <f t="shared" si="4"/>
        <v>0</v>
      </c>
      <c r="K25" s="53">
        <f t="shared" si="5"/>
        <v>1206000000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797</v>
      </c>
      <c r="H26" s="36">
        <f t="shared" si="2"/>
        <v>0</v>
      </c>
      <c r="I26" s="11">
        <f t="shared" si="3"/>
        <v>-130708000</v>
      </c>
      <c r="J26" s="53">
        <f t="shared" si="4"/>
        <v>0</v>
      </c>
      <c r="K26" s="53">
        <f t="shared" si="5"/>
        <v>-130708000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796</v>
      </c>
      <c r="H27" s="36">
        <f t="shared" si="2"/>
        <v>1</v>
      </c>
      <c r="I27" s="11">
        <f t="shared" si="3"/>
        <v>158517435</v>
      </c>
      <c r="J27" s="53">
        <f t="shared" si="4"/>
        <v>85393335</v>
      </c>
      <c r="K27" s="53">
        <f t="shared" si="5"/>
        <v>73124100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794</v>
      </c>
      <c r="H28" s="36">
        <f t="shared" si="2"/>
        <v>0</v>
      </c>
      <c r="I28" s="11">
        <f t="shared" si="3"/>
        <v>-175474000</v>
      </c>
      <c r="J28" s="53">
        <f t="shared" si="4"/>
        <v>-175474000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794</v>
      </c>
      <c r="H29" s="36">
        <f t="shared" si="2"/>
        <v>0</v>
      </c>
      <c r="I29" s="11">
        <f t="shared" si="3"/>
        <v>-397397000</v>
      </c>
      <c r="J29" s="53">
        <f t="shared" si="4"/>
        <v>0</v>
      </c>
      <c r="K29" s="53">
        <f t="shared" si="5"/>
        <v>-397397000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794</v>
      </c>
      <c r="H30" s="36">
        <f t="shared" si="2"/>
        <v>0</v>
      </c>
      <c r="I30" s="11">
        <f t="shared" si="3"/>
        <v>-11910000000</v>
      </c>
      <c r="J30" s="53">
        <f t="shared" si="4"/>
        <v>-11910000000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777</v>
      </c>
      <c r="H31" s="36">
        <f t="shared" si="2"/>
        <v>0</v>
      </c>
      <c r="I31" s="11">
        <f t="shared" si="3"/>
        <v>-2339469300</v>
      </c>
      <c r="J31" s="53">
        <f t="shared" si="4"/>
        <v>0</v>
      </c>
      <c r="K31" s="53">
        <f t="shared" si="5"/>
        <v>-2339469300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775</v>
      </c>
      <c r="H32" s="36">
        <f t="shared" si="2"/>
        <v>0</v>
      </c>
      <c r="I32" s="11">
        <f t="shared" si="3"/>
        <v>-2329572500</v>
      </c>
      <c r="J32" s="53">
        <f t="shared" si="4"/>
        <v>0</v>
      </c>
      <c r="K32" s="53">
        <f t="shared" si="5"/>
        <v>-2329572500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774</v>
      </c>
      <c r="H33" s="36">
        <f t="shared" si="2"/>
        <v>0</v>
      </c>
      <c r="I33" s="11">
        <f t="shared" si="3"/>
        <v>-693117000</v>
      </c>
      <c r="J33" s="53">
        <f t="shared" si="4"/>
        <v>0</v>
      </c>
      <c r="K33" s="53">
        <f t="shared" si="5"/>
        <v>-693117000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774</v>
      </c>
      <c r="H34" s="36">
        <f t="shared" si="2"/>
        <v>0</v>
      </c>
      <c r="I34" s="11">
        <f t="shared" si="3"/>
        <v>0</v>
      </c>
      <c r="J34" s="53">
        <f t="shared" si="4"/>
        <v>774000000</v>
      </c>
      <c r="K34" s="53">
        <f t="shared" si="5"/>
        <v>-774000000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765</v>
      </c>
      <c r="H35" s="36">
        <f t="shared" si="2"/>
        <v>1</v>
      </c>
      <c r="I35" s="11">
        <f t="shared" si="3"/>
        <v>40088608</v>
      </c>
      <c r="J35" s="53">
        <f t="shared" si="4"/>
        <v>-16550532</v>
      </c>
      <c r="K35" s="53">
        <f t="shared" si="5"/>
        <v>56639140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765</v>
      </c>
      <c r="H36" s="36">
        <f t="shared" si="2"/>
        <v>0</v>
      </c>
      <c r="I36" s="11">
        <f t="shared" si="3"/>
        <v>0</v>
      </c>
      <c r="J36" s="53">
        <f t="shared" si="4"/>
        <v>16572195</v>
      </c>
      <c r="K36" s="53">
        <f t="shared" si="5"/>
        <v>-16572195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755</v>
      </c>
      <c r="H37" s="36">
        <f t="shared" si="2"/>
        <v>0</v>
      </c>
      <c r="I37" s="11">
        <f t="shared" si="3"/>
        <v>-41525000</v>
      </c>
      <c r="J37" s="53">
        <f t="shared" si="4"/>
        <v>0</v>
      </c>
      <c r="K37" s="53">
        <f t="shared" si="5"/>
        <v>-41525000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754</v>
      </c>
      <c r="H38" s="36">
        <f t="shared" si="2"/>
        <v>1</v>
      </c>
      <c r="I38" s="11">
        <f t="shared" si="3"/>
        <v>2259000000</v>
      </c>
      <c r="J38" s="53">
        <f t="shared" si="4"/>
        <v>2259000000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753</v>
      </c>
      <c r="H39" s="36">
        <f t="shared" si="2"/>
        <v>1</v>
      </c>
      <c r="I39" s="11">
        <f t="shared" si="3"/>
        <v>1880000000</v>
      </c>
      <c r="J39" s="53">
        <f t="shared" si="4"/>
        <v>1880000000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753</v>
      </c>
      <c r="H40" s="36">
        <f t="shared" si="2"/>
        <v>0</v>
      </c>
      <c r="I40" s="11">
        <f t="shared" si="3"/>
        <v>-37650000</v>
      </c>
      <c r="J40" s="53">
        <f t="shared" si="4"/>
        <v>0</v>
      </c>
      <c r="K40" s="53">
        <f t="shared" si="5"/>
        <v>-37650000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753</v>
      </c>
      <c r="H41" s="36">
        <f t="shared" si="2"/>
        <v>1</v>
      </c>
      <c r="I41" s="11">
        <f t="shared" si="3"/>
        <v>2256000000</v>
      </c>
      <c r="J41" s="53">
        <f t="shared" si="4"/>
        <v>0</v>
      </c>
      <c r="K41" s="53">
        <f t="shared" si="5"/>
        <v>2256000000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750</v>
      </c>
      <c r="H42" s="36">
        <f t="shared" si="2"/>
        <v>0</v>
      </c>
      <c r="I42" s="11">
        <f t="shared" si="3"/>
        <v>-66900000</v>
      </c>
      <c r="J42" s="53">
        <f t="shared" si="4"/>
        <v>0</v>
      </c>
      <c r="K42" s="53">
        <f t="shared" si="5"/>
        <v>-66900000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746</v>
      </c>
      <c r="H43" s="36">
        <f t="shared" si="2"/>
        <v>0</v>
      </c>
      <c r="I43" s="11">
        <f t="shared" si="3"/>
        <v>-149200000</v>
      </c>
      <c r="J43" s="53">
        <f t="shared" si="4"/>
        <v>0</v>
      </c>
      <c r="K43" s="53">
        <f t="shared" si="5"/>
        <v>-149200000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744</v>
      </c>
      <c r="H44" s="36">
        <f t="shared" si="2"/>
        <v>0</v>
      </c>
      <c r="I44" s="11">
        <f t="shared" si="3"/>
        <v>-148800000</v>
      </c>
      <c r="J44" s="53">
        <f t="shared" si="4"/>
        <v>0</v>
      </c>
      <c r="K44" s="53">
        <f t="shared" si="5"/>
        <v>-148800000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744</v>
      </c>
      <c r="H45" s="36">
        <f t="shared" si="2"/>
        <v>0</v>
      </c>
      <c r="I45" s="11">
        <f t="shared" si="3"/>
        <v>-416640000</v>
      </c>
      <c r="J45" s="53">
        <f t="shared" si="4"/>
        <v>0</v>
      </c>
      <c r="K45" s="53">
        <f t="shared" si="5"/>
        <v>-416640000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740</v>
      </c>
      <c r="H46" s="36">
        <f t="shared" si="2"/>
        <v>0</v>
      </c>
      <c r="I46" s="11">
        <f t="shared" si="3"/>
        <v>-522070000</v>
      </c>
      <c r="J46" s="53">
        <f t="shared" si="4"/>
        <v>0</v>
      </c>
      <c r="K46" s="53">
        <f t="shared" si="5"/>
        <v>-522070000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734</v>
      </c>
      <c r="H47" s="36">
        <f t="shared" si="2"/>
        <v>1</v>
      </c>
      <c r="I47" s="11">
        <f t="shared" si="3"/>
        <v>30202532</v>
      </c>
      <c r="J47" s="53">
        <f t="shared" si="4"/>
        <v>4920629</v>
      </c>
      <c r="K47" s="53">
        <f t="shared" si="5"/>
        <v>25281903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734</v>
      </c>
      <c r="H48" s="36">
        <f t="shared" si="2"/>
        <v>1</v>
      </c>
      <c r="I48" s="11">
        <f t="shared" si="3"/>
        <v>1249545100</v>
      </c>
      <c r="J48" s="53">
        <f t="shared" si="4"/>
        <v>0</v>
      </c>
      <c r="K48" s="53">
        <f t="shared" si="5"/>
        <v>1249545100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725</v>
      </c>
      <c r="H49" s="36">
        <f t="shared" si="2"/>
        <v>0</v>
      </c>
      <c r="I49" s="11">
        <f t="shared" si="3"/>
        <v>-112375000</v>
      </c>
      <c r="J49" s="53">
        <f t="shared" si="4"/>
        <v>0</v>
      </c>
      <c r="K49" s="53">
        <f t="shared" si="5"/>
        <v>-112375000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725</v>
      </c>
      <c r="H50" s="36">
        <f t="shared" si="2"/>
        <v>0</v>
      </c>
      <c r="I50" s="11">
        <f t="shared" si="3"/>
        <v>-100050000</v>
      </c>
      <c r="J50" s="53">
        <f t="shared" si="4"/>
        <v>0</v>
      </c>
      <c r="K50" s="53">
        <f t="shared" si="5"/>
        <v>-100050000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725</v>
      </c>
      <c r="H51" s="36">
        <f t="shared" si="2"/>
        <v>0</v>
      </c>
      <c r="I51" s="11">
        <f t="shared" si="3"/>
        <v>-536500000</v>
      </c>
      <c r="J51" s="53">
        <f t="shared" si="4"/>
        <v>0</v>
      </c>
      <c r="K51" s="53">
        <f t="shared" si="5"/>
        <v>-536500000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725</v>
      </c>
      <c r="H52" s="36">
        <f t="shared" si="2"/>
        <v>0</v>
      </c>
      <c r="I52" s="11">
        <f t="shared" si="3"/>
        <v>-145000000</v>
      </c>
      <c r="J52" s="53">
        <f t="shared" si="4"/>
        <v>0</v>
      </c>
      <c r="K52" s="53">
        <f t="shared" si="5"/>
        <v>-145000000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724</v>
      </c>
      <c r="H53" s="36">
        <f t="shared" si="2"/>
        <v>0</v>
      </c>
      <c r="I53" s="11">
        <f t="shared" si="3"/>
        <v>-763820000</v>
      </c>
      <c r="J53" s="53">
        <f t="shared" si="4"/>
        <v>0</v>
      </c>
      <c r="K53" s="53">
        <f t="shared" si="5"/>
        <v>-763820000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724</v>
      </c>
      <c r="H54" s="36">
        <f t="shared" si="2"/>
        <v>0</v>
      </c>
      <c r="I54" s="11">
        <f t="shared" si="3"/>
        <v>-144800000</v>
      </c>
      <c r="J54" s="53">
        <f t="shared" si="4"/>
        <v>0</v>
      </c>
      <c r="K54" s="53">
        <f t="shared" si="5"/>
        <v>-144800000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724</v>
      </c>
      <c r="H55" s="36">
        <f t="shared" si="2"/>
        <v>0</v>
      </c>
      <c r="I55" s="11">
        <f t="shared" si="3"/>
        <v>-724362000</v>
      </c>
      <c r="J55" s="53">
        <f t="shared" si="4"/>
        <v>0</v>
      </c>
      <c r="K55" s="53">
        <f t="shared" si="5"/>
        <v>-724362000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724</v>
      </c>
      <c r="H56" s="36">
        <f t="shared" si="2"/>
        <v>0</v>
      </c>
      <c r="I56" s="11">
        <f t="shared" si="3"/>
        <v>-27512000</v>
      </c>
      <c r="J56" s="53">
        <f t="shared" si="4"/>
        <v>0</v>
      </c>
      <c r="K56" s="53">
        <f t="shared" si="5"/>
        <v>-27512000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724</v>
      </c>
      <c r="H57" s="36">
        <f t="shared" si="2"/>
        <v>0</v>
      </c>
      <c r="I57" s="11">
        <f t="shared" si="3"/>
        <v>-76020000</v>
      </c>
      <c r="J57" s="53">
        <f t="shared" si="4"/>
        <v>0</v>
      </c>
      <c r="K57" s="53">
        <f t="shared" si="5"/>
        <v>-76020000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724</v>
      </c>
      <c r="H58" s="36">
        <f t="shared" si="2"/>
        <v>0</v>
      </c>
      <c r="I58" s="11">
        <f t="shared" si="3"/>
        <v>-43440000</v>
      </c>
      <c r="J58" s="53">
        <f t="shared" si="4"/>
        <v>0</v>
      </c>
      <c r="K58" s="53">
        <f t="shared" si="5"/>
        <v>-43440000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721</v>
      </c>
      <c r="H59" s="36">
        <f t="shared" si="2"/>
        <v>1</v>
      </c>
      <c r="I59" s="11">
        <f t="shared" si="3"/>
        <v>720000000</v>
      </c>
      <c r="J59" s="53">
        <f t="shared" si="4"/>
        <v>720000000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720</v>
      </c>
      <c r="H60" s="36">
        <f t="shared" si="2"/>
        <v>1</v>
      </c>
      <c r="I60" s="11">
        <f t="shared" si="3"/>
        <v>2516500000</v>
      </c>
      <c r="J60" s="53">
        <f t="shared" si="4"/>
        <v>2516500000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718</v>
      </c>
      <c r="H61" s="36">
        <f t="shared" si="2"/>
        <v>1</v>
      </c>
      <c r="I61" s="11">
        <f t="shared" si="3"/>
        <v>717000000</v>
      </c>
      <c r="J61" s="53">
        <f t="shared" si="4"/>
        <v>717000000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718</v>
      </c>
      <c r="H62" s="36">
        <f t="shared" si="2"/>
        <v>1</v>
      </c>
      <c r="I62" s="11">
        <f t="shared" si="3"/>
        <v>2151000000</v>
      </c>
      <c r="J62" s="53">
        <f t="shared" si="4"/>
        <v>2151000000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716</v>
      </c>
      <c r="H63" s="36">
        <f t="shared" si="2"/>
        <v>0</v>
      </c>
      <c r="I63" s="11">
        <f t="shared" si="3"/>
        <v>-143200000</v>
      </c>
      <c r="J63" s="53">
        <f t="shared" si="4"/>
        <v>0</v>
      </c>
      <c r="K63" s="53">
        <f t="shared" si="5"/>
        <v>-143200000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711</v>
      </c>
      <c r="H64" s="36">
        <f t="shared" si="2"/>
        <v>0</v>
      </c>
      <c r="I64" s="11">
        <f t="shared" si="3"/>
        <v>-35550000</v>
      </c>
      <c r="J64" s="53">
        <f t="shared" si="4"/>
        <v>0</v>
      </c>
      <c r="K64" s="53">
        <f t="shared" si="5"/>
        <v>-35550000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707</v>
      </c>
      <c r="H65" s="36">
        <f t="shared" si="2"/>
        <v>0</v>
      </c>
      <c r="I65" s="11">
        <f t="shared" si="3"/>
        <v>-141400000</v>
      </c>
      <c r="J65" s="53">
        <f t="shared" si="4"/>
        <v>0</v>
      </c>
      <c r="K65" s="53">
        <f t="shared" si="5"/>
        <v>-141400000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704</v>
      </c>
      <c r="H66" s="36">
        <f t="shared" si="2"/>
        <v>0</v>
      </c>
      <c r="I66" s="11">
        <f t="shared" si="3"/>
        <v>-119680000</v>
      </c>
      <c r="J66" s="53">
        <f t="shared" si="4"/>
        <v>0</v>
      </c>
      <c r="K66" s="53">
        <f t="shared" si="5"/>
        <v>-119680000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703</v>
      </c>
      <c r="H67" s="36">
        <f t="shared" ref="H67:H131" si="8">IF(B67&gt;0,1,0)</f>
        <v>1</v>
      </c>
      <c r="I67" s="11">
        <f t="shared" ref="I67:I119" si="9">B67*(G67-H67)</f>
        <v>64110150</v>
      </c>
      <c r="J67" s="53">
        <f t="shared" ref="J67:J131" si="10">C67*(G67-H67)</f>
        <v>46137546</v>
      </c>
      <c r="K67" s="53">
        <f t="shared" ref="K67:K131" si="11">D67*(G67-H67)</f>
        <v>17972604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685</v>
      </c>
      <c r="H68" s="36">
        <f t="shared" si="8"/>
        <v>0</v>
      </c>
      <c r="I68" s="11">
        <f t="shared" si="9"/>
        <v>-99325000</v>
      </c>
      <c r="J68" s="53">
        <f t="shared" si="10"/>
        <v>0</v>
      </c>
      <c r="K68" s="53">
        <f t="shared" si="11"/>
        <v>-99325000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678</v>
      </c>
      <c r="H69" s="36">
        <f t="shared" si="8"/>
        <v>1</v>
      </c>
      <c r="I69" s="11">
        <f t="shared" si="9"/>
        <v>663460000</v>
      </c>
      <c r="J69" s="53">
        <f t="shared" si="10"/>
        <v>0</v>
      </c>
      <c r="K69" s="53">
        <f t="shared" si="11"/>
        <v>663460000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675</v>
      </c>
      <c r="H70" s="36">
        <f t="shared" si="8"/>
        <v>0</v>
      </c>
      <c r="I70" s="11">
        <f t="shared" si="9"/>
        <v>-31050000</v>
      </c>
      <c r="J70" s="53">
        <f t="shared" si="10"/>
        <v>0</v>
      </c>
      <c r="K70" s="53">
        <f t="shared" si="11"/>
        <v>-31050000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673</v>
      </c>
      <c r="H71" s="36">
        <f t="shared" si="8"/>
        <v>1</v>
      </c>
      <c r="I71" s="11">
        <f t="shared" si="9"/>
        <v>77507136</v>
      </c>
      <c r="J71" s="53">
        <f t="shared" si="10"/>
        <v>69761664</v>
      </c>
      <c r="K71" s="53">
        <f t="shared" si="11"/>
        <v>7745472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672</v>
      </c>
      <c r="H72" s="36">
        <f t="shared" si="8"/>
        <v>0</v>
      </c>
      <c r="I72" s="11">
        <f t="shared" si="9"/>
        <v>-102123168</v>
      </c>
      <c r="J72" s="53">
        <f t="shared" si="10"/>
        <v>0</v>
      </c>
      <c r="K72" s="53">
        <f t="shared" si="11"/>
        <v>-102123168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671</v>
      </c>
      <c r="H73" s="36">
        <f t="shared" si="8"/>
        <v>0</v>
      </c>
      <c r="I73" s="11">
        <f t="shared" si="9"/>
        <v>-540490500</v>
      </c>
      <c r="J73" s="53">
        <f t="shared" si="10"/>
        <v>0</v>
      </c>
      <c r="K73" s="53">
        <f t="shared" si="11"/>
        <v>-540490500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664</v>
      </c>
      <c r="H74" s="36">
        <f t="shared" si="8"/>
        <v>1</v>
      </c>
      <c r="I74" s="11">
        <f t="shared" si="9"/>
        <v>4637685000</v>
      </c>
      <c r="J74" s="53">
        <f t="shared" si="10"/>
        <v>0</v>
      </c>
      <c r="K74" s="53">
        <f t="shared" si="11"/>
        <v>4637685000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663</v>
      </c>
      <c r="H75" s="36">
        <f t="shared" si="8"/>
        <v>1</v>
      </c>
      <c r="I75" s="11">
        <f t="shared" si="9"/>
        <v>1986000000</v>
      </c>
      <c r="J75" s="53">
        <f t="shared" si="10"/>
        <v>0</v>
      </c>
      <c r="K75" s="53">
        <f t="shared" si="11"/>
        <v>1986000000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661</v>
      </c>
      <c r="H76" s="36">
        <f t="shared" si="8"/>
        <v>1</v>
      </c>
      <c r="I76" s="11">
        <f t="shared" si="9"/>
        <v>1980000000</v>
      </c>
      <c r="J76" s="53">
        <f t="shared" si="10"/>
        <v>0</v>
      </c>
      <c r="K76" s="53">
        <f t="shared" si="11"/>
        <v>1980000000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660</v>
      </c>
      <c r="H77" s="36">
        <f t="shared" si="8"/>
        <v>1</v>
      </c>
      <c r="I77" s="11">
        <f t="shared" si="9"/>
        <v>1977000000</v>
      </c>
      <c r="J77" s="53">
        <f t="shared" si="10"/>
        <v>0</v>
      </c>
      <c r="K77" s="53">
        <f t="shared" si="11"/>
        <v>1977000000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659</v>
      </c>
      <c r="H78" s="36">
        <f t="shared" si="8"/>
        <v>0</v>
      </c>
      <c r="I78" s="11">
        <f t="shared" si="9"/>
        <v>-2108800000</v>
      </c>
      <c r="J78" s="53">
        <f t="shared" si="10"/>
        <v>-2108800000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658</v>
      </c>
      <c r="H79" s="36">
        <f t="shared" si="8"/>
        <v>0</v>
      </c>
      <c r="I79" s="11">
        <f t="shared" si="9"/>
        <v>-526400000</v>
      </c>
      <c r="J79" s="53">
        <f t="shared" si="10"/>
        <v>-526400000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657</v>
      </c>
      <c r="H80" s="36">
        <f t="shared" si="8"/>
        <v>0</v>
      </c>
      <c r="I80" s="11">
        <f t="shared" si="9"/>
        <v>-31794201</v>
      </c>
      <c r="J80" s="53">
        <f t="shared" si="10"/>
        <v>0</v>
      </c>
      <c r="K80" s="53">
        <f t="shared" si="11"/>
        <v>-31794201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656</v>
      </c>
      <c r="H81" s="36">
        <f t="shared" si="8"/>
        <v>0</v>
      </c>
      <c r="I81" s="11">
        <f t="shared" si="9"/>
        <v>-91840000</v>
      </c>
      <c r="J81" s="53">
        <f t="shared" si="10"/>
        <v>0</v>
      </c>
      <c r="K81" s="53">
        <f t="shared" si="11"/>
        <v>-91840000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655</v>
      </c>
      <c r="H82" s="36">
        <f t="shared" si="8"/>
        <v>0</v>
      </c>
      <c r="I82" s="11">
        <f t="shared" si="9"/>
        <v>-163750000</v>
      </c>
      <c r="J82" s="53">
        <f t="shared" si="10"/>
        <v>0</v>
      </c>
      <c r="K82" s="53">
        <f t="shared" si="11"/>
        <v>-163750000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654</v>
      </c>
      <c r="H83" s="36">
        <f t="shared" si="8"/>
        <v>0</v>
      </c>
      <c r="I83" s="11">
        <f t="shared" si="9"/>
        <v>-130800000</v>
      </c>
      <c r="J83" s="53">
        <f t="shared" si="10"/>
        <v>0</v>
      </c>
      <c r="K83" s="53">
        <f t="shared" si="11"/>
        <v>-130800000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651</v>
      </c>
      <c r="H84" s="36">
        <f t="shared" si="8"/>
        <v>1</v>
      </c>
      <c r="I84" s="11">
        <f t="shared" si="9"/>
        <v>1062880000</v>
      </c>
      <c r="J84" s="53">
        <f t="shared" si="10"/>
        <v>0</v>
      </c>
      <c r="K84" s="53">
        <f t="shared" si="11"/>
        <v>1062880000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647</v>
      </c>
      <c r="H85" s="36">
        <f t="shared" si="8"/>
        <v>1</v>
      </c>
      <c r="I85" s="11">
        <f t="shared" si="9"/>
        <v>1615000000</v>
      </c>
      <c r="J85" s="53">
        <f t="shared" si="10"/>
        <v>0</v>
      </c>
      <c r="K85" s="53">
        <f t="shared" si="11"/>
        <v>1615000000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643</v>
      </c>
      <c r="H86" s="36">
        <f t="shared" si="8"/>
        <v>1</v>
      </c>
      <c r="I86" s="11">
        <f t="shared" si="9"/>
        <v>119604600</v>
      </c>
      <c r="J86" s="53">
        <f t="shared" si="10"/>
        <v>54537900</v>
      </c>
      <c r="K86" s="53">
        <f t="shared" si="11"/>
        <v>65066700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640</v>
      </c>
      <c r="H87" s="36">
        <f t="shared" si="8"/>
        <v>0</v>
      </c>
      <c r="I87" s="11">
        <f t="shared" si="9"/>
        <v>-128000000</v>
      </c>
      <c r="J87" s="53">
        <f t="shared" si="10"/>
        <v>0</v>
      </c>
      <c r="K87" s="53">
        <f t="shared" si="11"/>
        <v>-128000000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639</v>
      </c>
      <c r="H88" s="36">
        <f t="shared" si="8"/>
        <v>0</v>
      </c>
      <c r="I88" s="11">
        <f t="shared" si="9"/>
        <v>-75402000</v>
      </c>
      <c r="J88" s="53">
        <f t="shared" si="10"/>
        <v>-44091000</v>
      </c>
      <c r="K88" s="53">
        <f t="shared" si="11"/>
        <v>-31311000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631</v>
      </c>
      <c r="H89" s="36">
        <f t="shared" si="8"/>
        <v>0</v>
      </c>
      <c r="I89" s="11">
        <f t="shared" si="9"/>
        <v>-2019767900</v>
      </c>
      <c r="J89" s="53">
        <f t="shared" si="10"/>
        <v>0</v>
      </c>
      <c r="K89" s="53">
        <f t="shared" si="11"/>
        <v>-2019767900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630</v>
      </c>
      <c r="H90" s="36">
        <f t="shared" si="8"/>
        <v>0</v>
      </c>
      <c r="I90" s="11">
        <f t="shared" si="9"/>
        <v>-2016567000</v>
      </c>
      <c r="J90" s="53">
        <f t="shared" si="10"/>
        <v>0</v>
      </c>
      <c r="K90" s="53">
        <f t="shared" si="11"/>
        <v>-2016567000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629</v>
      </c>
      <c r="H91" s="36">
        <f t="shared" si="8"/>
        <v>0</v>
      </c>
      <c r="I91" s="11">
        <f t="shared" si="9"/>
        <v>-2013366100</v>
      </c>
      <c r="J91" s="53">
        <f t="shared" si="10"/>
        <v>0</v>
      </c>
      <c r="K91" s="53">
        <f t="shared" si="11"/>
        <v>-2013366100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628</v>
      </c>
      <c r="H92" s="36">
        <f t="shared" si="8"/>
        <v>0</v>
      </c>
      <c r="I92" s="11">
        <f t="shared" si="9"/>
        <v>-2010165200</v>
      </c>
      <c r="J92" s="53">
        <f t="shared" si="10"/>
        <v>0</v>
      </c>
      <c r="K92" s="53">
        <f t="shared" si="11"/>
        <v>-2010165200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627</v>
      </c>
      <c r="H93" s="36">
        <f t="shared" si="8"/>
        <v>0</v>
      </c>
      <c r="I93" s="11">
        <f t="shared" si="9"/>
        <v>-2006964300</v>
      </c>
      <c r="J93" s="53">
        <f t="shared" si="10"/>
        <v>0</v>
      </c>
      <c r="K93" s="53">
        <f t="shared" si="11"/>
        <v>-2006964300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626</v>
      </c>
      <c r="H94" s="36">
        <f t="shared" si="8"/>
        <v>0</v>
      </c>
      <c r="I94" s="11">
        <f t="shared" si="9"/>
        <v>-2003763400</v>
      </c>
      <c r="J94" s="53">
        <f t="shared" si="10"/>
        <v>0</v>
      </c>
      <c r="K94" s="53">
        <f t="shared" si="11"/>
        <v>-2003763400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624</v>
      </c>
      <c r="H95" s="36">
        <f t="shared" si="8"/>
        <v>0</v>
      </c>
      <c r="I95" s="11">
        <f t="shared" si="9"/>
        <v>-746675904</v>
      </c>
      <c r="J95" s="53">
        <f t="shared" si="10"/>
        <v>0</v>
      </c>
      <c r="K95" s="53">
        <f t="shared" si="11"/>
        <v>-746675904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614</v>
      </c>
      <c r="H96" s="36">
        <f t="shared" si="8"/>
        <v>0</v>
      </c>
      <c r="I96" s="11">
        <f t="shared" si="9"/>
        <v>-122800000</v>
      </c>
      <c r="J96" s="53">
        <f t="shared" si="10"/>
        <v>0</v>
      </c>
      <c r="K96" s="53">
        <f t="shared" si="11"/>
        <v>-122800000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613</v>
      </c>
      <c r="H97" s="36">
        <f t="shared" si="8"/>
        <v>1</v>
      </c>
      <c r="I97" s="11">
        <f t="shared" si="9"/>
        <v>97649496</v>
      </c>
      <c r="J97" s="53">
        <f t="shared" si="10"/>
        <v>42182712</v>
      </c>
      <c r="K97" s="53">
        <f t="shared" si="11"/>
        <v>55466784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608</v>
      </c>
      <c r="H98" s="36">
        <f t="shared" si="8"/>
        <v>1</v>
      </c>
      <c r="I98" s="11">
        <f t="shared" si="9"/>
        <v>69421376</v>
      </c>
      <c r="J98" s="53">
        <f t="shared" si="10"/>
        <v>0</v>
      </c>
      <c r="K98" s="53">
        <f t="shared" si="11"/>
        <v>69421376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605</v>
      </c>
      <c r="H99" s="36">
        <f t="shared" si="8"/>
        <v>0</v>
      </c>
      <c r="I99" s="11">
        <f t="shared" si="9"/>
        <v>-801625000</v>
      </c>
      <c r="J99" s="53">
        <f t="shared" si="10"/>
        <v>0</v>
      </c>
      <c r="K99" s="53">
        <f t="shared" si="11"/>
        <v>-801625000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600</v>
      </c>
      <c r="H100" s="36">
        <f t="shared" si="8"/>
        <v>1</v>
      </c>
      <c r="I100" s="11">
        <f t="shared" si="9"/>
        <v>793675000</v>
      </c>
      <c r="J100" s="53">
        <f t="shared" si="10"/>
        <v>0</v>
      </c>
      <c r="K100" s="53">
        <f t="shared" si="11"/>
        <v>793675000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583</v>
      </c>
      <c r="H101" s="36">
        <f t="shared" si="8"/>
        <v>1</v>
      </c>
      <c r="I101" s="11">
        <f t="shared" si="9"/>
        <v>38903790</v>
      </c>
      <c r="J101" s="53">
        <f t="shared" si="10"/>
        <v>38903790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580</v>
      </c>
      <c r="H102" s="36">
        <f t="shared" si="8"/>
        <v>1</v>
      </c>
      <c r="I102" s="11">
        <f t="shared" si="9"/>
        <v>1737000000</v>
      </c>
      <c r="J102" s="53">
        <f t="shared" si="10"/>
        <v>0</v>
      </c>
      <c r="K102" s="53">
        <f t="shared" si="11"/>
        <v>1737000000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573</v>
      </c>
      <c r="H103" s="36">
        <f t="shared" si="8"/>
        <v>0</v>
      </c>
      <c r="I103" s="11">
        <f t="shared" si="9"/>
        <v>-573000000</v>
      </c>
      <c r="J103" s="53">
        <f t="shared" si="10"/>
        <v>-573000000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563</v>
      </c>
      <c r="H104" s="36">
        <f t="shared" si="8"/>
        <v>1</v>
      </c>
      <c r="I104" s="11">
        <f t="shared" si="9"/>
        <v>1686000000</v>
      </c>
      <c r="J104" s="53">
        <f t="shared" si="10"/>
        <v>1686000000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562</v>
      </c>
      <c r="H105" s="36">
        <f t="shared" si="8"/>
        <v>1</v>
      </c>
      <c r="I105" s="11">
        <f t="shared" si="9"/>
        <v>628320000</v>
      </c>
      <c r="J105" s="53">
        <f t="shared" si="10"/>
        <v>628320000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562</v>
      </c>
      <c r="H106" s="36">
        <f t="shared" si="8"/>
        <v>0</v>
      </c>
      <c r="I106" s="11">
        <f t="shared" si="9"/>
        <v>-1686000000</v>
      </c>
      <c r="J106" s="53">
        <f t="shared" si="10"/>
        <v>0</v>
      </c>
      <c r="K106" s="53">
        <f t="shared" si="11"/>
        <v>-1686000000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553</v>
      </c>
      <c r="H107" s="36">
        <f t="shared" si="8"/>
        <v>1</v>
      </c>
      <c r="I107" s="11">
        <f t="shared" si="9"/>
        <v>49952688</v>
      </c>
      <c r="J107" s="53">
        <f t="shared" si="10"/>
        <v>41463480</v>
      </c>
      <c r="K107" s="53">
        <f t="shared" si="11"/>
        <v>8489208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551</v>
      </c>
      <c r="H108" s="36">
        <f t="shared" si="8"/>
        <v>0</v>
      </c>
      <c r="I108" s="11">
        <f t="shared" si="9"/>
        <v>-937085700</v>
      </c>
      <c r="J108" s="53">
        <f t="shared" si="10"/>
        <v>0</v>
      </c>
      <c r="K108" s="53">
        <f t="shared" si="11"/>
        <v>-937085700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547</v>
      </c>
      <c r="H109" s="36">
        <f t="shared" si="8"/>
        <v>0</v>
      </c>
      <c r="I109" s="11">
        <f t="shared" si="9"/>
        <v>-547273500</v>
      </c>
      <c r="J109" s="53">
        <f t="shared" si="10"/>
        <v>0</v>
      </c>
      <c r="K109" s="53">
        <f t="shared" si="11"/>
        <v>-547273500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544</v>
      </c>
      <c r="H110" s="36">
        <f t="shared" si="8"/>
        <v>1</v>
      </c>
      <c r="I110" s="11">
        <f t="shared" si="9"/>
        <v>10860000000</v>
      </c>
      <c r="J110" s="53">
        <f t="shared" si="10"/>
        <v>0</v>
      </c>
      <c r="K110" s="53">
        <f t="shared" si="11"/>
        <v>10860000000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524</v>
      </c>
      <c r="H111" s="36">
        <f t="shared" si="8"/>
        <v>1</v>
      </c>
      <c r="I111" s="11">
        <f t="shared" si="9"/>
        <v>91356594</v>
      </c>
      <c r="J111" s="53">
        <f t="shared" si="10"/>
        <v>45690849</v>
      </c>
      <c r="K111" s="53">
        <f t="shared" si="11"/>
        <v>45665745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508</v>
      </c>
      <c r="H112" s="36">
        <f t="shared" si="8"/>
        <v>0</v>
      </c>
      <c r="I112" s="11">
        <f t="shared" si="9"/>
        <v>-14427200000</v>
      </c>
      <c r="J112" s="53">
        <f t="shared" si="10"/>
        <v>0</v>
      </c>
      <c r="K112" s="53">
        <f t="shared" si="11"/>
        <v>-14427200000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493</v>
      </c>
      <c r="H113" s="36">
        <f t="shared" si="8"/>
        <v>1</v>
      </c>
      <c r="I113" s="11">
        <f t="shared" si="9"/>
        <v>80215680</v>
      </c>
      <c r="J113" s="53">
        <f t="shared" si="10"/>
        <v>60275412</v>
      </c>
      <c r="K113" s="53">
        <f t="shared" si="11"/>
        <v>19940268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493</v>
      </c>
      <c r="H114" s="36">
        <f t="shared" si="8"/>
        <v>0</v>
      </c>
      <c r="I114" s="11">
        <f t="shared" si="9"/>
        <v>-2810100</v>
      </c>
      <c r="J114" s="53">
        <f t="shared" si="10"/>
        <v>-1232500</v>
      </c>
      <c r="K114" s="53">
        <f t="shared" si="11"/>
        <v>-1577600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480</v>
      </c>
      <c r="H115" s="36">
        <f t="shared" si="8"/>
        <v>0</v>
      </c>
      <c r="I115" s="11">
        <f t="shared" si="9"/>
        <v>0</v>
      </c>
      <c r="J115" s="53">
        <f t="shared" si="10"/>
        <v>240000000</v>
      </c>
      <c r="K115" s="53">
        <f t="shared" si="11"/>
        <v>-240000000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472</v>
      </c>
      <c r="H116" s="36">
        <f t="shared" si="8"/>
        <v>0</v>
      </c>
      <c r="I116" s="11">
        <f t="shared" si="9"/>
        <v>-75520000</v>
      </c>
      <c r="J116" s="53">
        <f t="shared" si="10"/>
        <v>0</v>
      </c>
      <c r="K116" s="53">
        <f t="shared" si="11"/>
        <v>-75520000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463</v>
      </c>
      <c r="H117" s="36">
        <f t="shared" si="8"/>
        <v>1</v>
      </c>
      <c r="I117" s="11">
        <f t="shared" si="9"/>
        <v>683760</v>
      </c>
      <c r="J117" s="53">
        <f t="shared" si="10"/>
        <v>49406742</v>
      </c>
      <c r="K117" s="53">
        <f t="shared" si="11"/>
        <v>-48722982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441</v>
      </c>
      <c r="H118" s="36">
        <f t="shared" si="8"/>
        <v>1</v>
      </c>
      <c r="I118" s="11">
        <f t="shared" si="9"/>
        <v>17335780000</v>
      </c>
      <c r="J118" s="53">
        <f t="shared" si="10"/>
        <v>0</v>
      </c>
      <c r="K118" s="53">
        <f t="shared" si="11"/>
        <v>17335780000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432</v>
      </c>
      <c r="H119" s="36">
        <f t="shared" si="8"/>
        <v>1</v>
      </c>
      <c r="I119" s="11">
        <f t="shared" si="9"/>
        <v>41169551</v>
      </c>
      <c r="J119" s="53">
        <f t="shared" si="10"/>
        <v>47433274</v>
      </c>
      <c r="K119" s="53">
        <f t="shared" si="11"/>
        <v>-6263723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428</v>
      </c>
      <c r="H120" s="11">
        <f t="shared" si="8"/>
        <v>1</v>
      </c>
      <c r="I120" s="11">
        <f t="shared" ref="I120:I206" si="13">B120*(G120-H120)</f>
        <v>854000000</v>
      </c>
      <c r="J120" s="11">
        <f t="shared" si="10"/>
        <v>0</v>
      </c>
      <c r="K120" s="11">
        <f t="shared" si="11"/>
        <v>854000000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402</v>
      </c>
      <c r="H121" s="11">
        <f t="shared" si="8"/>
        <v>1</v>
      </c>
      <c r="I121" s="11">
        <f t="shared" si="13"/>
        <v>1042600000</v>
      </c>
      <c r="J121" s="11">
        <f t="shared" si="10"/>
        <v>0</v>
      </c>
      <c r="K121" s="11">
        <f t="shared" si="11"/>
        <v>1042600000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401</v>
      </c>
      <c r="H122" s="11">
        <f t="shared" si="8"/>
        <v>1</v>
      </c>
      <c r="I122" s="11">
        <f t="shared" si="13"/>
        <v>153820400</v>
      </c>
      <c r="J122" s="11">
        <f t="shared" si="10"/>
        <v>44363200</v>
      </c>
      <c r="K122" s="11">
        <f t="shared" si="11"/>
        <v>109457200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400</v>
      </c>
      <c r="H123" s="11">
        <f t="shared" si="8"/>
        <v>0</v>
      </c>
      <c r="I123" s="11">
        <f t="shared" si="13"/>
        <v>0</v>
      </c>
      <c r="J123" s="11">
        <f t="shared" si="10"/>
        <v>320000000</v>
      </c>
      <c r="K123" s="11">
        <f t="shared" si="11"/>
        <v>-320000000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386</v>
      </c>
      <c r="H124" s="11">
        <f t="shared" si="8"/>
        <v>0</v>
      </c>
      <c r="I124" s="11">
        <f t="shared" si="13"/>
        <v>-1158000000</v>
      </c>
      <c r="J124" s="11">
        <f t="shared" si="10"/>
        <v>0</v>
      </c>
      <c r="K124" s="11">
        <f t="shared" si="11"/>
        <v>-1158000000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371</v>
      </c>
      <c r="H125" s="11">
        <f t="shared" si="8"/>
        <v>1</v>
      </c>
      <c r="I125" s="11">
        <f t="shared" si="13"/>
        <v>148262700</v>
      </c>
      <c r="J125" s="11">
        <f t="shared" si="10"/>
        <v>43983750</v>
      </c>
      <c r="K125" s="11">
        <f t="shared" si="11"/>
        <v>104278950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371</v>
      </c>
      <c r="H126" s="11">
        <f t="shared" si="8"/>
        <v>1</v>
      </c>
      <c r="I126" s="11">
        <f t="shared" si="13"/>
        <v>15540000000</v>
      </c>
      <c r="J126" s="11">
        <f t="shared" si="10"/>
        <v>0</v>
      </c>
      <c r="K126" s="11">
        <f t="shared" si="11"/>
        <v>15540000000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346</v>
      </c>
      <c r="H127" s="11">
        <f t="shared" si="8"/>
        <v>0</v>
      </c>
      <c r="I127" s="11">
        <f t="shared" si="13"/>
        <v>-1730000</v>
      </c>
      <c r="J127" s="11">
        <f t="shared" si="10"/>
        <v>0</v>
      </c>
      <c r="K127" s="11">
        <f t="shared" si="11"/>
        <v>-1730000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340</v>
      </c>
      <c r="H128" s="11">
        <f t="shared" si="8"/>
        <v>1</v>
      </c>
      <c r="I128" s="11">
        <f t="shared" si="13"/>
        <v>261495786</v>
      </c>
      <c r="J128" s="11">
        <f t="shared" si="10"/>
        <v>40916283</v>
      </c>
      <c r="K128" s="11">
        <f t="shared" si="11"/>
        <v>220579503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337</v>
      </c>
      <c r="H129" s="11">
        <f t="shared" si="8"/>
        <v>1</v>
      </c>
      <c r="I129" s="11">
        <f t="shared" si="13"/>
        <v>840000000</v>
      </c>
      <c r="J129" s="11">
        <f t="shared" si="10"/>
        <v>0</v>
      </c>
      <c r="K129" s="11">
        <f t="shared" si="11"/>
        <v>840000000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323</v>
      </c>
      <c r="H130" s="11">
        <f t="shared" si="8"/>
        <v>0</v>
      </c>
      <c r="I130" s="11">
        <f t="shared" si="13"/>
        <v>-323000000</v>
      </c>
      <c r="J130" s="11">
        <f t="shared" si="10"/>
        <v>-323000000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318</v>
      </c>
      <c r="H131" s="11">
        <f t="shared" si="8"/>
        <v>0</v>
      </c>
      <c r="I131" s="11">
        <f t="shared" si="13"/>
        <v>-15900000000</v>
      </c>
      <c r="J131" s="11">
        <f t="shared" si="10"/>
        <v>0</v>
      </c>
      <c r="K131" s="11">
        <f t="shared" si="11"/>
        <v>-15900000000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310</v>
      </c>
      <c r="H132" s="11">
        <f t="shared" ref="H132:H206" si="15">IF(B132&gt;0,1,0)</f>
        <v>1</v>
      </c>
      <c r="I132" s="11">
        <f t="shared" si="13"/>
        <v>189814683</v>
      </c>
      <c r="J132" s="11">
        <f t="shared" ref="J132:J206" si="16">C132*(G132-H132)</f>
        <v>32745039</v>
      </c>
      <c r="K132" s="11">
        <f t="shared" ref="K132:K206" si="17">D132*(G132-H132)</f>
        <v>157069644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306</v>
      </c>
      <c r="H133" s="11">
        <f t="shared" si="15"/>
        <v>0</v>
      </c>
      <c r="I133" s="11">
        <f t="shared" si="13"/>
        <v>-370474200</v>
      </c>
      <c r="J133" s="11">
        <f t="shared" si="16"/>
        <v>0</v>
      </c>
      <c r="K133" s="11">
        <f t="shared" si="17"/>
        <v>-370474200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297</v>
      </c>
      <c r="H134" s="11">
        <f t="shared" si="15"/>
        <v>0</v>
      </c>
      <c r="I134" s="11">
        <f t="shared" si="13"/>
        <v>-19305000</v>
      </c>
      <c r="J134" s="11">
        <f t="shared" si="16"/>
        <v>0</v>
      </c>
      <c r="K134" s="11">
        <f t="shared" si="17"/>
        <v>-19305000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297</v>
      </c>
      <c r="H135" s="11">
        <f t="shared" si="15"/>
        <v>0</v>
      </c>
      <c r="I135" s="11">
        <f t="shared" si="13"/>
        <v>-9593100</v>
      </c>
      <c r="J135" s="11">
        <f t="shared" si="16"/>
        <v>0</v>
      </c>
      <c r="K135" s="11">
        <f t="shared" si="17"/>
        <v>-9593100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289</v>
      </c>
      <c r="H136" s="11">
        <f t="shared" si="15"/>
        <v>0</v>
      </c>
      <c r="I136" s="11">
        <f t="shared" si="13"/>
        <v>-289000000</v>
      </c>
      <c r="J136" s="11">
        <f t="shared" si="16"/>
        <v>-289000000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280</v>
      </c>
      <c r="H137" s="11">
        <f t="shared" si="15"/>
        <v>1</v>
      </c>
      <c r="I137" s="11">
        <f t="shared" si="13"/>
        <v>81153567</v>
      </c>
      <c r="J137" s="11">
        <f t="shared" si="16"/>
        <v>27163161</v>
      </c>
      <c r="K137" s="11">
        <f t="shared" si="17"/>
        <v>53990406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263</v>
      </c>
      <c r="H138" s="11">
        <f t="shared" si="15"/>
        <v>0</v>
      </c>
      <c r="I138" s="11">
        <f t="shared" si="13"/>
        <v>-263131500</v>
      </c>
      <c r="J138" s="11">
        <f t="shared" si="16"/>
        <v>-263131500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251</v>
      </c>
      <c r="H139" s="11">
        <f t="shared" si="15"/>
        <v>1</v>
      </c>
      <c r="I139" s="11">
        <f t="shared" si="13"/>
        <v>70560000</v>
      </c>
      <c r="J139" s="11">
        <f t="shared" si="16"/>
        <v>22201750</v>
      </c>
      <c r="K139" s="11">
        <f t="shared" si="17"/>
        <v>48358250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248</v>
      </c>
      <c r="H140" s="11">
        <f t="shared" si="15"/>
        <v>1</v>
      </c>
      <c r="I140" s="11">
        <f t="shared" si="13"/>
        <v>370500000</v>
      </c>
      <c r="J140" s="11">
        <f t="shared" si="16"/>
        <v>0</v>
      </c>
      <c r="K140" s="11">
        <f t="shared" si="17"/>
        <v>370500000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235</v>
      </c>
      <c r="H141" s="11">
        <f t="shared" si="15"/>
        <v>0</v>
      </c>
      <c r="I141" s="11">
        <f t="shared" si="13"/>
        <v>0</v>
      </c>
      <c r="J141" s="11">
        <f t="shared" si="16"/>
        <v>-235000000</v>
      </c>
      <c r="K141" s="11">
        <f t="shared" si="17"/>
        <v>235000000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221</v>
      </c>
      <c r="H142" s="11">
        <f t="shared" si="15"/>
        <v>1</v>
      </c>
      <c r="I142" s="11">
        <f t="shared" si="13"/>
        <v>63996460</v>
      </c>
      <c r="J142" s="11">
        <f t="shared" si="16"/>
        <v>17824840</v>
      </c>
      <c r="K142" s="11">
        <f t="shared" si="17"/>
        <v>46171620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201</v>
      </c>
      <c r="H143" s="11">
        <f t="shared" si="15"/>
        <v>0</v>
      </c>
      <c r="I143" s="11">
        <f t="shared" si="13"/>
        <v>0</v>
      </c>
      <c r="J143" s="11">
        <f t="shared" si="16"/>
        <v>-201000000</v>
      </c>
      <c r="K143" s="11">
        <f t="shared" si="17"/>
        <v>201000000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191</v>
      </c>
      <c r="H144" s="11">
        <f t="shared" si="15"/>
        <v>1</v>
      </c>
      <c r="I144" s="11">
        <f t="shared" si="13"/>
        <v>56021880</v>
      </c>
      <c r="J144" s="11">
        <f t="shared" si="16"/>
        <v>14184830</v>
      </c>
      <c r="K144" s="11">
        <f t="shared" si="17"/>
        <v>41837050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176</v>
      </c>
      <c r="H145" s="11">
        <f t="shared" si="15"/>
        <v>0</v>
      </c>
      <c r="I145" s="11">
        <f t="shared" si="13"/>
        <v>-1760000</v>
      </c>
      <c r="J145" s="11">
        <f t="shared" si="16"/>
        <v>-880000</v>
      </c>
      <c r="K145" s="11">
        <f t="shared" si="17"/>
        <v>-880000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171</v>
      </c>
      <c r="H146" s="11">
        <f t="shared" si="15"/>
        <v>0</v>
      </c>
      <c r="I146" s="11">
        <f t="shared" si="13"/>
        <v>-171085500</v>
      </c>
      <c r="J146" s="11">
        <f t="shared" si="16"/>
        <v>-171085500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165</v>
      </c>
      <c r="H147" s="11">
        <f t="shared" si="15"/>
        <v>0</v>
      </c>
      <c r="I147" s="11">
        <f t="shared" si="13"/>
        <v>-4455000000</v>
      </c>
      <c r="J147" s="11">
        <f t="shared" si="16"/>
        <v>0</v>
      </c>
      <c r="K147" s="11">
        <f t="shared" si="17"/>
        <v>-4455000000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162</v>
      </c>
      <c r="H148" s="11">
        <f t="shared" si="15"/>
        <v>1</v>
      </c>
      <c r="I148" s="11">
        <f t="shared" si="13"/>
        <v>40642196</v>
      </c>
      <c r="J148" s="11">
        <f t="shared" si="16"/>
        <v>10547110</v>
      </c>
      <c r="K148" s="11">
        <f t="shared" si="17"/>
        <v>30095086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154</v>
      </c>
      <c r="H149" s="11">
        <f t="shared" si="15"/>
        <v>1</v>
      </c>
      <c r="I149" s="11">
        <f t="shared" si="13"/>
        <v>8017200000</v>
      </c>
      <c r="J149" s="11">
        <f t="shared" si="16"/>
        <v>0</v>
      </c>
      <c r="K149" s="11">
        <f t="shared" si="17"/>
        <v>8017200000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147</v>
      </c>
      <c r="H150" s="11">
        <f t="shared" si="15"/>
        <v>0</v>
      </c>
      <c r="I150" s="11">
        <f t="shared" si="13"/>
        <v>-7644000000</v>
      </c>
      <c r="J150" s="11">
        <f t="shared" si="16"/>
        <v>0</v>
      </c>
      <c r="K150" s="11">
        <f t="shared" si="17"/>
        <v>-7644000000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142</v>
      </c>
      <c r="H151" s="105">
        <f t="shared" si="15"/>
        <v>0</v>
      </c>
      <c r="I151" s="105">
        <f t="shared" si="13"/>
        <v>-1136000000</v>
      </c>
      <c r="J151" s="105">
        <f t="shared" si="16"/>
        <v>-961642602</v>
      </c>
      <c r="K151" s="11">
        <f t="shared" si="17"/>
        <v>-174357398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142</v>
      </c>
      <c r="H152" s="105">
        <f t="shared" si="15"/>
        <v>0</v>
      </c>
      <c r="I152" s="105">
        <f t="shared" si="13"/>
        <v>-4434660</v>
      </c>
      <c r="J152" s="105">
        <f t="shared" si="16"/>
        <v>0</v>
      </c>
      <c r="K152" s="105">
        <f t="shared" si="17"/>
        <v>-4434660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131</v>
      </c>
      <c r="H153" s="105">
        <f t="shared" si="15"/>
        <v>1</v>
      </c>
      <c r="I153" s="105">
        <f t="shared" si="13"/>
        <v>17561310</v>
      </c>
      <c r="J153" s="105">
        <f t="shared" si="16"/>
        <v>5346900</v>
      </c>
      <c r="K153" s="105">
        <f t="shared" si="17"/>
        <v>12214410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128</v>
      </c>
      <c r="H154" s="105">
        <f t="shared" si="15"/>
        <v>1</v>
      </c>
      <c r="I154" s="105">
        <f t="shared" si="13"/>
        <v>866658414</v>
      </c>
      <c r="J154" s="105">
        <f t="shared" si="16"/>
        <v>866658414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123</v>
      </c>
      <c r="H155" s="105">
        <f t="shared" si="15"/>
        <v>0</v>
      </c>
      <c r="I155" s="105">
        <f t="shared" si="13"/>
        <v>-24600000</v>
      </c>
      <c r="J155" s="105">
        <f t="shared" si="16"/>
        <v>0</v>
      </c>
      <c r="K155" s="105">
        <f t="shared" si="17"/>
        <v>-24600000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123</v>
      </c>
      <c r="H156" s="105">
        <f t="shared" si="15"/>
        <v>0</v>
      </c>
      <c r="I156" s="105">
        <f t="shared" si="13"/>
        <v>-30484320</v>
      </c>
      <c r="J156" s="105">
        <f t="shared" si="16"/>
        <v>0</v>
      </c>
      <c r="K156" s="105">
        <f t="shared" si="17"/>
        <v>-30484320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122</v>
      </c>
      <c r="H157" s="105">
        <f t="shared" si="15"/>
        <v>0</v>
      </c>
      <c r="I157" s="105">
        <f t="shared" si="13"/>
        <v>-19805480</v>
      </c>
      <c r="J157" s="105">
        <f t="shared" si="16"/>
        <v>0</v>
      </c>
      <c r="K157" s="105">
        <f t="shared" si="17"/>
        <v>-19805480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122</v>
      </c>
      <c r="H158" s="105">
        <f t="shared" si="15"/>
        <v>0</v>
      </c>
      <c r="I158" s="105">
        <f t="shared" si="13"/>
        <v>-366109800</v>
      </c>
      <c r="J158" s="105">
        <f t="shared" si="16"/>
        <v>0</v>
      </c>
      <c r="K158" s="105">
        <f t="shared" si="17"/>
        <v>-366109800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120</v>
      </c>
      <c r="H159" s="105">
        <f t="shared" si="15"/>
        <v>0</v>
      </c>
      <c r="I159" s="105">
        <f t="shared" si="13"/>
        <v>-120060000</v>
      </c>
      <c r="J159" s="105">
        <f t="shared" si="16"/>
        <v>0</v>
      </c>
      <c r="K159" s="105">
        <f t="shared" si="17"/>
        <v>-120060000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116</v>
      </c>
      <c r="H160" s="105">
        <f t="shared" si="15"/>
        <v>0</v>
      </c>
      <c r="I160" s="105">
        <f t="shared" si="13"/>
        <v>-11600000</v>
      </c>
      <c r="J160" s="105">
        <f t="shared" si="16"/>
        <v>0</v>
      </c>
      <c r="K160" s="105">
        <f t="shared" si="17"/>
        <v>-11600000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115</v>
      </c>
      <c r="H161" s="105">
        <f t="shared" si="15"/>
        <v>0</v>
      </c>
      <c r="I161" s="105">
        <f t="shared" si="13"/>
        <v>-230000000</v>
      </c>
      <c r="J161" s="105">
        <f t="shared" si="16"/>
        <v>0</v>
      </c>
      <c r="K161" s="105">
        <f t="shared" si="17"/>
        <v>-230000000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115</v>
      </c>
      <c r="H162" s="105">
        <f t="shared" si="15"/>
        <v>0</v>
      </c>
      <c r="I162" s="105">
        <f t="shared" si="13"/>
        <v>-115057500</v>
      </c>
      <c r="J162" s="105">
        <f t="shared" si="16"/>
        <v>0</v>
      </c>
      <c r="K162" s="105">
        <f t="shared" si="17"/>
        <v>-115057500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112</v>
      </c>
      <c r="H163" s="105">
        <f t="shared" si="15"/>
        <v>0</v>
      </c>
      <c r="I163" s="105">
        <f t="shared" si="13"/>
        <v>-560000</v>
      </c>
      <c r="J163" s="105">
        <f t="shared" si="16"/>
        <v>0</v>
      </c>
      <c r="K163" s="105">
        <f t="shared" si="17"/>
        <v>-560000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102</v>
      </c>
      <c r="H164" s="105">
        <f t="shared" si="15"/>
        <v>1</v>
      </c>
      <c r="I164" s="105">
        <f t="shared" si="13"/>
        <v>303000000</v>
      </c>
      <c r="J164" s="105">
        <f t="shared" si="16"/>
        <v>0</v>
      </c>
      <c r="K164" s="105">
        <f t="shared" si="17"/>
        <v>303000000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101</v>
      </c>
      <c r="H165" s="105">
        <f t="shared" si="15"/>
        <v>1</v>
      </c>
      <c r="I165" s="105">
        <f t="shared" si="13"/>
        <v>300000000</v>
      </c>
      <c r="J165" s="105">
        <f t="shared" si="16"/>
        <v>0</v>
      </c>
      <c r="K165" s="105">
        <f t="shared" si="17"/>
        <v>300000000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100</v>
      </c>
      <c r="H166" s="105">
        <f t="shared" si="15"/>
        <v>1</v>
      </c>
      <c r="I166" s="105">
        <f t="shared" si="13"/>
        <v>2011086</v>
      </c>
      <c r="J166" s="105">
        <f t="shared" si="16"/>
        <v>5924358</v>
      </c>
      <c r="K166" s="105">
        <f t="shared" si="17"/>
        <v>-3913272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95</v>
      </c>
      <c r="H167" s="105">
        <f t="shared" si="15"/>
        <v>0</v>
      </c>
      <c r="I167" s="105">
        <f t="shared" si="13"/>
        <v>-285085500</v>
      </c>
      <c r="J167" s="105">
        <f t="shared" si="16"/>
        <v>0</v>
      </c>
      <c r="K167" s="105">
        <f t="shared" si="17"/>
        <v>-285085500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77</v>
      </c>
      <c r="H168" s="105">
        <f t="shared" si="15"/>
        <v>0</v>
      </c>
      <c r="I168" s="105">
        <f t="shared" si="13"/>
        <v>-231069300</v>
      </c>
      <c r="J168" s="105">
        <f t="shared" si="16"/>
        <v>0</v>
      </c>
      <c r="K168" s="105">
        <f t="shared" si="17"/>
        <v>-231069300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69</v>
      </c>
      <c r="H169" s="105">
        <f t="shared" si="15"/>
        <v>1</v>
      </c>
      <c r="I169" s="105">
        <f t="shared" si="13"/>
        <v>1475940</v>
      </c>
      <c r="J169" s="105">
        <f t="shared" si="16"/>
        <v>4659020</v>
      </c>
      <c r="K169" s="105">
        <f t="shared" si="17"/>
        <v>-3183080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45</v>
      </c>
      <c r="H170" s="105">
        <f t="shared" si="15"/>
        <v>1</v>
      </c>
      <c r="I170" s="105">
        <f t="shared" si="13"/>
        <v>220000000</v>
      </c>
      <c r="J170" s="105">
        <f t="shared" si="16"/>
        <v>0</v>
      </c>
      <c r="K170" s="105">
        <f t="shared" si="17"/>
        <v>220000000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44</v>
      </c>
      <c r="H171" s="105">
        <f t="shared" si="15"/>
        <v>0</v>
      </c>
      <c r="I171" s="105">
        <f t="shared" si="13"/>
        <v>-220000000</v>
      </c>
      <c r="J171" s="105">
        <f t="shared" si="16"/>
        <v>0</v>
      </c>
      <c r="K171" s="105">
        <f t="shared" si="17"/>
        <v>-220000000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38</v>
      </c>
      <c r="H172" s="105">
        <f t="shared" si="15"/>
        <v>1</v>
      </c>
      <c r="I172" s="105">
        <f t="shared" si="13"/>
        <v>18352</v>
      </c>
      <c r="J172" s="105">
        <f t="shared" si="16"/>
        <v>2319197</v>
      </c>
      <c r="K172" s="105">
        <f t="shared" si="17"/>
        <v>-2300845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37</v>
      </c>
      <c r="H173" s="105">
        <f t="shared" si="15"/>
        <v>1</v>
      </c>
      <c r="I173" s="105">
        <f t="shared" si="13"/>
        <v>28260000</v>
      </c>
      <c r="J173" s="105">
        <f t="shared" si="16"/>
        <v>0</v>
      </c>
      <c r="K173" s="105">
        <f t="shared" si="17"/>
        <v>28260000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26</v>
      </c>
      <c r="H174" s="105">
        <f t="shared" si="15"/>
        <v>0</v>
      </c>
      <c r="I174" s="105">
        <f t="shared" si="13"/>
        <v>-832000</v>
      </c>
      <c r="J174" s="105">
        <f t="shared" si="16"/>
        <v>0</v>
      </c>
      <c r="K174" s="105">
        <f t="shared" si="17"/>
        <v>-832000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24</v>
      </c>
      <c r="H175" s="105">
        <f t="shared" si="15"/>
        <v>0</v>
      </c>
      <c r="I175" s="105">
        <f t="shared" si="13"/>
        <v>-18000000</v>
      </c>
      <c r="J175" s="105">
        <f t="shared" si="16"/>
        <v>0</v>
      </c>
      <c r="K175" s="105">
        <f t="shared" si="17"/>
        <v>-18000000</v>
      </c>
    </row>
    <row r="176" spans="1:13" x14ac:dyDescent="0.25">
      <c r="A176" s="105" t="s">
        <v>4087</v>
      </c>
      <c r="B176" s="18">
        <v>-9396</v>
      </c>
      <c r="C176" s="18">
        <v>0</v>
      </c>
      <c r="D176" s="18">
        <f t="shared" si="18"/>
        <v>-9396</v>
      </c>
      <c r="E176" s="105" t="s">
        <v>4088</v>
      </c>
      <c r="F176" s="105">
        <v>1</v>
      </c>
      <c r="G176" s="36">
        <f t="shared" si="14"/>
        <v>15</v>
      </c>
      <c r="H176" s="105">
        <f t="shared" si="15"/>
        <v>0</v>
      </c>
      <c r="I176" s="105">
        <f t="shared" si="13"/>
        <v>-140940</v>
      </c>
      <c r="J176" s="105">
        <f t="shared" si="16"/>
        <v>0</v>
      </c>
      <c r="K176" s="105">
        <f t="shared" si="17"/>
        <v>-140940</v>
      </c>
    </row>
    <row r="177" spans="1:14" x14ac:dyDescent="0.25">
      <c r="A177" s="105" t="s">
        <v>4091</v>
      </c>
      <c r="B177" s="18">
        <v>-43300</v>
      </c>
      <c r="C177" s="18">
        <v>0</v>
      </c>
      <c r="D177" s="18">
        <f t="shared" si="18"/>
        <v>-43300</v>
      </c>
      <c r="E177" s="105" t="s">
        <v>4093</v>
      </c>
      <c r="F177" s="105">
        <v>3</v>
      </c>
      <c r="G177" s="36">
        <f t="shared" si="14"/>
        <v>14</v>
      </c>
      <c r="H177" s="105">
        <f t="shared" si="15"/>
        <v>0</v>
      </c>
      <c r="I177" s="105">
        <f t="shared" si="13"/>
        <v>-606200</v>
      </c>
      <c r="J177" s="105">
        <f t="shared" si="16"/>
        <v>0</v>
      </c>
      <c r="K177" s="105">
        <f t="shared" si="17"/>
        <v>-606200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4104</v>
      </c>
      <c r="F178" s="105">
        <v>2</v>
      </c>
      <c r="G178" s="36">
        <f t="shared" si="14"/>
        <v>11</v>
      </c>
      <c r="H178" s="105">
        <f t="shared" si="15"/>
        <v>1</v>
      </c>
      <c r="I178" s="105">
        <f t="shared" si="13"/>
        <v>3600000</v>
      </c>
      <c r="J178" s="105">
        <f t="shared" si="16"/>
        <v>0</v>
      </c>
      <c r="K178" s="105">
        <f t="shared" si="17"/>
        <v>3600000</v>
      </c>
    </row>
    <row r="179" spans="1:14" x14ac:dyDescent="0.25">
      <c r="A179" s="105" t="s">
        <v>4106</v>
      </c>
      <c r="B179" s="18">
        <v>3000000</v>
      </c>
      <c r="C179" s="18">
        <v>0</v>
      </c>
      <c r="D179" s="18">
        <f t="shared" si="18"/>
        <v>3000000</v>
      </c>
      <c r="E179" s="105" t="s">
        <v>4107</v>
      </c>
      <c r="F179" s="105">
        <v>0</v>
      </c>
      <c r="G179" s="36">
        <f t="shared" si="14"/>
        <v>9</v>
      </c>
      <c r="H179" s="105">
        <f t="shared" si="15"/>
        <v>1</v>
      </c>
      <c r="I179" s="105">
        <f t="shared" si="13"/>
        <v>24000000</v>
      </c>
      <c r="J179" s="105">
        <f t="shared" si="16"/>
        <v>0</v>
      </c>
      <c r="K179" s="105">
        <f t="shared" si="17"/>
        <v>24000000</v>
      </c>
    </row>
    <row r="180" spans="1:14" x14ac:dyDescent="0.25">
      <c r="A180" s="105" t="s">
        <v>4106</v>
      </c>
      <c r="B180" s="18">
        <v>-12050</v>
      </c>
      <c r="C180" s="18">
        <v>0</v>
      </c>
      <c r="D180" s="18">
        <f t="shared" si="18"/>
        <v>-12050</v>
      </c>
      <c r="E180" s="105" t="s">
        <v>4088</v>
      </c>
      <c r="F180" s="105">
        <v>2</v>
      </c>
      <c r="G180" s="36">
        <f t="shared" si="14"/>
        <v>9</v>
      </c>
      <c r="H180" s="105">
        <f t="shared" si="15"/>
        <v>0</v>
      </c>
      <c r="I180" s="105">
        <f t="shared" si="13"/>
        <v>-108450</v>
      </c>
      <c r="J180" s="105">
        <f t="shared" si="16"/>
        <v>0</v>
      </c>
      <c r="K180" s="105">
        <f t="shared" si="17"/>
        <v>-108450</v>
      </c>
    </row>
    <row r="181" spans="1:14" x14ac:dyDescent="0.25">
      <c r="A181" s="105" t="s">
        <v>4111</v>
      </c>
      <c r="B181" s="18">
        <v>3000000</v>
      </c>
      <c r="C181" s="18">
        <v>0</v>
      </c>
      <c r="D181" s="18">
        <f t="shared" si="18"/>
        <v>3000000</v>
      </c>
      <c r="E181" s="105" t="s">
        <v>4112</v>
      </c>
      <c r="F181" s="105">
        <v>2</v>
      </c>
      <c r="G181" s="36">
        <f t="shared" si="14"/>
        <v>7</v>
      </c>
      <c r="H181" s="105">
        <f t="shared" si="15"/>
        <v>1</v>
      </c>
      <c r="I181" s="105">
        <f t="shared" si="13"/>
        <v>18000000</v>
      </c>
      <c r="J181" s="105">
        <f t="shared" si="16"/>
        <v>0</v>
      </c>
      <c r="K181" s="105">
        <f t="shared" si="17"/>
        <v>18000000</v>
      </c>
    </row>
    <row r="182" spans="1:14" x14ac:dyDescent="0.25">
      <c r="A182" s="105" t="s">
        <v>4122</v>
      </c>
      <c r="B182" s="18">
        <v>-35800</v>
      </c>
      <c r="C182" s="18">
        <v>0</v>
      </c>
      <c r="D182" s="18">
        <f t="shared" si="18"/>
        <v>-35800</v>
      </c>
      <c r="E182" s="105" t="s">
        <v>4123</v>
      </c>
      <c r="F182" s="105">
        <v>1</v>
      </c>
      <c r="G182" s="36">
        <f t="shared" si="14"/>
        <v>5</v>
      </c>
      <c r="H182" s="105">
        <f t="shared" si="15"/>
        <v>0</v>
      </c>
      <c r="I182" s="105">
        <f t="shared" si="13"/>
        <v>-179000</v>
      </c>
      <c r="J182" s="105">
        <f t="shared" si="16"/>
        <v>0</v>
      </c>
      <c r="K182" s="105">
        <f t="shared" si="17"/>
        <v>-179000</v>
      </c>
      <c r="N182" t="s">
        <v>25</v>
      </c>
    </row>
    <row r="183" spans="1:14" x14ac:dyDescent="0.25">
      <c r="A183" s="105" t="s">
        <v>4121</v>
      </c>
      <c r="B183" s="18">
        <v>3600000</v>
      </c>
      <c r="C183" s="18">
        <v>0</v>
      </c>
      <c r="D183" s="18">
        <f t="shared" si="18"/>
        <v>3600000</v>
      </c>
      <c r="E183" s="105" t="s">
        <v>4124</v>
      </c>
      <c r="F183" s="105">
        <v>0</v>
      </c>
      <c r="G183" s="36">
        <f t="shared" si="14"/>
        <v>4</v>
      </c>
      <c r="H183" s="105">
        <f t="shared" si="15"/>
        <v>1</v>
      </c>
      <c r="I183" s="105">
        <f t="shared" si="13"/>
        <v>10800000</v>
      </c>
      <c r="J183" s="105">
        <f t="shared" si="16"/>
        <v>0</v>
      </c>
      <c r="K183" s="105">
        <f t="shared" si="17"/>
        <v>10800000</v>
      </c>
    </row>
    <row r="184" spans="1:14" x14ac:dyDescent="0.25">
      <c r="A184" s="105" t="s">
        <v>4121</v>
      </c>
      <c r="B184" s="18">
        <v>-33377</v>
      </c>
      <c r="C184" s="18">
        <v>0</v>
      </c>
      <c r="D184" s="18">
        <f t="shared" si="18"/>
        <v>-33377</v>
      </c>
      <c r="E184" s="105" t="s">
        <v>4127</v>
      </c>
      <c r="F184" s="105">
        <v>3</v>
      </c>
      <c r="G184" s="36">
        <f t="shared" si="14"/>
        <v>4</v>
      </c>
      <c r="H184" s="105">
        <f t="shared" si="15"/>
        <v>0</v>
      </c>
      <c r="I184" s="105">
        <f t="shared" si="13"/>
        <v>-133508</v>
      </c>
      <c r="J184" s="105">
        <f t="shared" si="16"/>
        <v>0</v>
      </c>
      <c r="K184" s="105">
        <f t="shared" si="17"/>
        <v>-133508</v>
      </c>
    </row>
    <row r="185" spans="1:14" x14ac:dyDescent="0.25">
      <c r="A185" s="105" t="s">
        <v>4160</v>
      </c>
      <c r="B185" s="18">
        <v>-9800000</v>
      </c>
      <c r="C185" s="18">
        <v>0</v>
      </c>
      <c r="D185" s="18">
        <f t="shared" si="18"/>
        <v>-9800000</v>
      </c>
      <c r="E185" s="105" t="s">
        <v>1248</v>
      </c>
      <c r="F185" s="105">
        <v>0</v>
      </c>
      <c r="G185" s="36">
        <f t="shared" si="14"/>
        <v>1</v>
      </c>
      <c r="H185" s="105">
        <f t="shared" si="15"/>
        <v>0</v>
      </c>
      <c r="I185" s="105">
        <f t="shared" si="13"/>
        <v>-9800000</v>
      </c>
      <c r="J185" s="105">
        <f t="shared" si="16"/>
        <v>0</v>
      </c>
      <c r="K185" s="105">
        <f t="shared" si="17"/>
        <v>-9800000</v>
      </c>
    </row>
    <row r="186" spans="1:14" x14ac:dyDescent="0.25">
      <c r="A186" s="105" t="s">
        <v>4160</v>
      </c>
      <c r="B186" s="18">
        <v>18000000</v>
      </c>
      <c r="C186" s="18">
        <v>0</v>
      </c>
      <c r="D186" s="18">
        <f t="shared" si="18"/>
        <v>18000000</v>
      </c>
      <c r="E186" s="105" t="s">
        <v>4162</v>
      </c>
      <c r="F186" s="105">
        <v>0</v>
      </c>
      <c r="G186" s="36">
        <f t="shared" si="14"/>
        <v>1</v>
      </c>
      <c r="H186" s="105">
        <f t="shared" si="15"/>
        <v>1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 t="s">
        <v>4160</v>
      </c>
      <c r="B187" s="18">
        <v>-9000000</v>
      </c>
      <c r="C187" s="18">
        <v>0</v>
      </c>
      <c r="D187" s="18">
        <f t="shared" si="18"/>
        <v>-9000000</v>
      </c>
      <c r="E187" s="105" t="s">
        <v>1248</v>
      </c>
      <c r="F187" s="105">
        <v>1</v>
      </c>
      <c r="G187" s="36">
        <f t="shared" si="14"/>
        <v>1</v>
      </c>
      <c r="H187" s="105">
        <f t="shared" si="15"/>
        <v>0</v>
      </c>
      <c r="I187" s="105">
        <f t="shared" si="13"/>
        <v>-9000000</v>
      </c>
      <c r="J187" s="105">
        <f t="shared" si="16"/>
        <v>0</v>
      </c>
      <c r="K187" s="105">
        <f t="shared" si="17"/>
        <v>-9000000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9090714</v>
      </c>
      <c r="C207" s="29">
        <f>SUM(C2:C205)</f>
        <v>7835443</v>
      </c>
      <c r="D207" s="29">
        <f>SUM(D2:D205)</f>
        <v>1255271</v>
      </c>
      <c r="E207" s="11"/>
      <c r="F207" s="11"/>
      <c r="G207" s="11"/>
      <c r="H207" s="11"/>
      <c r="I207" s="29">
        <f>SUM(I2:I206)</f>
        <v>18807390053</v>
      </c>
      <c r="J207" s="29">
        <f>SUM(J2:J206)</f>
        <v>7872072098</v>
      </c>
      <c r="K207" s="29">
        <f>SUM(K2:K206)</f>
        <v>10935317955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21592870.324913893</v>
      </c>
      <c r="J210" s="29">
        <f>J207/G2</f>
        <v>9037970.2617680822</v>
      </c>
      <c r="K210" s="29">
        <f>K207/G2</f>
        <v>12554900.063145809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2451910</v>
      </c>
      <c r="G214" t="s">
        <v>25</v>
      </c>
      <c r="J214">
        <f>J207/I207*1448696</f>
        <v>606370.11982771626</v>
      </c>
      <c r="K214">
        <f>K207/I207*1448696</f>
        <v>842325.88017228374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4087</v>
      </c>
      <c r="B6" s="18">
        <v>-9396</v>
      </c>
      <c r="C6" s="18">
        <v>0</v>
      </c>
      <c r="D6" s="119">
        <f t="shared" si="0"/>
        <v>-9396</v>
      </c>
      <c r="E6" s="19" t="s">
        <v>4090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4091</v>
      </c>
      <c r="B7" s="18">
        <v>-43300</v>
      </c>
      <c r="C7" s="18">
        <v>0</v>
      </c>
      <c r="D7" s="119">
        <f t="shared" si="0"/>
        <v>-43300</v>
      </c>
      <c r="E7" s="19" t="s">
        <v>4090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4104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4108</v>
      </c>
      <c r="B9" s="18">
        <v>3000000</v>
      </c>
      <c r="C9" s="18">
        <v>0</v>
      </c>
      <c r="D9" s="119">
        <f t="shared" si="0"/>
        <v>3000000</v>
      </c>
      <c r="E9" s="21" t="s">
        <v>4107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4106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4053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4071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4073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4076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4081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4082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4083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4089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4092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4094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4110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8" t="s">
        <v>4109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0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4" t="s">
        <v>1097</v>
      </c>
      <c r="AI1" s="194"/>
      <c r="AJ1" s="194"/>
      <c r="AK1" s="194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4"/>
      <c r="AI2" s="194"/>
      <c r="AJ2" s="194"/>
      <c r="AK2" s="194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5" t="s">
        <v>1098</v>
      </c>
      <c r="AI3" s="196" t="s">
        <v>1099</v>
      </c>
      <c r="AJ3" s="195" t="s">
        <v>1100</v>
      </c>
      <c r="AK3" s="197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5"/>
      <c r="AI4" s="196"/>
      <c r="AJ4" s="195"/>
      <c r="AK4" s="197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4100</v>
      </c>
      <c r="L19" t="s">
        <v>4101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4102</v>
      </c>
      <c r="M20" t="s">
        <v>4103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2" t="s">
        <v>25</v>
      </c>
      <c r="B104" s="183"/>
      <c r="C104" s="184"/>
      <c r="D104" s="182"/>
      <c r="E104" s="182"/>
      <c r="F104" s="182"/>
      <c r="G104" s="182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4054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4074</v>
      </c>
      <c r="B188" s="38">
        <v>-16000</v>
      </c>
      <c r="C188" s="73" t="s">
        <v>4075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4077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4085</v>
      </c>
      <c r="B190" s="38">
        <v>-10350</v>
      </c>
      <c r="C190" s="73" t="s">
        <v>4086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Q17" zoomScale="85" zoomScaleNormal="85" workbookViewId="0">
      <selection activeCell="Y48" sqref="Y4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2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2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1"/>
      <c r="W1" s="128"/>
      <c r="X1" s="128"/>
      <c r="Y1" s="121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1"/>
      <c r="W2" s="122"/>
      <c r="X2" s="121"/>
      <c r="Y2" s="121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1"/>
      <c r="W3" s="122"/>
      <c r="X3" s="121"/>
      <c r="Y3" s="121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1"/>
      <c r="W4" s="122"/>
      <c r="X4" s="121"/>
      <c r="Y4" s="121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1"/>
      <c r="W5" s="122"/>
      <c r="X5" s="121"/>
      <c r="Y5" s="121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1"/>
      <c r="W6" s="122"/>
      <c r="X6" s="121"/>
      <c r="Y6" s="121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1"/>
      <c r="W7" s="122"/>
      <c r="X7" s="121"/>
      <c r="Y7" s="121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1"/>
      <c r="W8" s="122"/>
      <c r="X8" s="121"/>
      <c r="Y8" s="121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1"/>
      <c r="W9" s="122"/>
      <c r="X9" s="121"/>
      <c r="Y9" s="121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1"/>
      <c r="W10" s="122"/>
      <c r="X10" s="121"/>
      <c r="Y10" s="121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1"/>
      <c r="W11" s="122"/>
      <c r="X11" s="117"/>
      <c r="Y11" s="121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1"/>
      <c r="W12" s="122"/>
      <c r="X12" s="121"/>
      <c r="Y12" s="121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1"/>
      <c r="W13" s="122"/>
      <c r="X13" s="121"/>
      <c r="Y13" s="121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1"/>
      <c r="W14" s="122"/>
      <c r="X14" s="121"/>
      <c r="Y14" s="121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1"/>
      <c r="W15" s="122"/>
      <c r="X15" s="121"/>
      <c r="Y15" s="121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1"/>
      <c r="W16" s="122"/>
      <c r="X16" s="121"/>
      <c r="Y16" s="121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1255271</v>
      </c>
      <c r="P17" s="28"/>
      <c r="Q17" s="190">
        <v>74302282</v>
      </c>
      <c r="R17" s="189" t="s">
        <v>4065</v>
      </c>
      <c r="S17" s="189">
        <v>4</v>
      </c>
      <c r="T17" s="189" t="s">
        <v>4118</v>
      </c>
      <c r="U17" s="121"/>
      <c r="V17" s="121"/>
      <c r="W17" s="122"/>
      <c r="X17" s="121"/>
      <c r="Y17" s="121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2"/>
      <c r="X18" s="121"/>
      <c r="Y18" s="121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4125</v>
      </c>
      <c r="K19" s="2" t="s">
        <v>85</v>
      </c>
      <c r="L19" s="43">
        <f>-شهریور97!D57</f>
        <v>17280993</v>
      </c>
      <c r="M19" s="2" t="s">
        <v>3998</v>
      </c>
      <c r="N19" s="3">
        <f>1608*P28</f>
        <v>5415744</v>
      </c>
      <c r="O19" s="187" t="s">
        <v>4066</v>
      </c>
      <c r="R19" s="121"/>
      <c r="S19" s="121"/>
      <c r="T19" s="121"/>
      <c r="U19" s="121"/>
      <c r="V19" s="121"/>
      <c r="W19" s="128"/>
      <c r="X19" s="122"/>
      <c r="Y19" s="121"/>
      <c r="AF19" s="105" t="s">
        <v>3677</v>
      </c>
      <c r="AG19" s="105" t="s">
        <v>180</v>
      </c>
      <c r="AH19" s="105" t="s">
        <v>267</v>
      </c>
      <c r="AI19" s="69" t="s">
        <v>4137</v>
      </c>
      <c r="AJ19" s="69" t="s">
        <v>4129</v>
      </c>
      <c r="AK19" s="69" t="s">
        <v>282</v>
      </c>
      <c r="AL19" s="105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112567432</v>
      </c>
      <c r="G20" s="29">
        <f t="shared" si="0"/>
        <v>-4501579.7618068904</v>
      </c>
      <c r="H20" s="11" t="s">
        <v>4126</v>
      </c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1"/>
      <c r="W20" s="122"/>
      <c r="X20" s="121"/>
      <c r="Y20" s="121"/>
      <c r="AD20" s="102" t="s">
        <v>25</v>
      </c>
      <c r="AF20" s="105">
        <v>1</v>
      </c>
      <c r="AG20" s="119" t="s">
        <v>1118</v>
      </c>
      <c r="AH20" s="119">
        <v>18000000</v>
      </c>
      <c r="AI20" s="105">
        <v>1</v>
      </c>
      <c r="AJ20" s="105">
        <f t="shared" ref="AJ20:AJ64" si="4">AJ21+AI20</f>
        <v>146</v>
      </c>
      <c r="AK20" s="119">
        <f>AH20*AJ20</f>
        <v>2628000000</v>
      </c>
      <c r="AL20" s="105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-17280993</v>
      </c>
      <c r="R21" s="121"/>
      <c r="S21" s="122"/>
      <c r="T21" s="121"/>
      <c r="U21" s="121"/>
      <c r="V21" s="121"/>
      <c r="W21" s="121"/>
      <c r="X21" s="121"/>
      <c r="Y21" s="121"/>
      <c r="AF21" s="105">
        <v>2</v>
      </c>
      <c r="AG21" s="119" t="s">
        <v>1120</v>
      </c>
      <c r="AH21" s="119">
        <v>2500000</v>
      </c>
      <c r="AI21" s="105">
        <v>1</v>
      </c>
      <c r="AJ21" s="105">
        <f t="shared" si="4"/>
        <v>145</v>
      </c>
      <c r="AK21" s="119">
        <f t="shared" ref="AK21:AK63" si="5">AH21*AJ21</f>
        <v>362500000</v>
      </c>
      <c r="AL21" s="105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Y22" s="121"/>
      <c r="AF22" s="105">
        <v>3</v>
      </c>
      <c r="AG22" s="119" t="s">
        <v>1130</v>
      </c>
      <c r="AH22" s="119">
        <v>8000000</v>
      </c>
      <c r="AI22" s="105">
        <v>1</v>
      </c>
      <c r="AJ22" s="105">
        <f t="shared" si="4"/>
        <v>144</v>
      </c>
      <c r="AK22" s="119">
        <f t="shared" si="5"/>
        <v>1152000000</v>
      </c>
      <c r="AL22" s="105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Y23" s="121"/>
      <c r="AF23" s="105">
        <v>4</v>
      </c>
      <c r="AG23" s="119" t="s">
        <v>4133</v>
      </c>
      <c r="AH23" s="119">
        <v>-79552</v>
      </c>
      <c r="AI23" s="105">
        <v>1</v>
      </c>
      <c r="AJ23" s="105">
        <f t="shared" si="4"/>
        <v>143</v>
      </c>
      <c r="AK23" s="119">
        <f t="shared" si="5"/>
        <v>-11375936</v>
      </c>
      <c r="AL23" s="105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4148</v>
      </c>
      <c r="R24" s="121"/>
      <c r="S24" s="121"/>
      <c r="T24" s="121"/>
      <c r="U24" s="121"/>
      <c r="V24" s="121"/>
      <c r="W24" s="121"/>
      <c r="X24" s="121"/>
      <c r="Y24" s="121"/>
      <c r="AF24" s="105">
        <v>5</v>
      </c>
      <c r="AG24" s="119" t="s">
        <v>1155</v>
      </c>
      <c r="AH24" s="119">
        <v>165500</v>
      </c>
      <c r="AI24" s="105">
        <v>12</v>
      </c>
      <c r="AJ24" s="105">
        <f t="shared" si="4"/>
        <v>142</v>
      </c>
      <c r="AK24" s="119">
        <f t="shared" si="5"/>
        <v>23501000</v>
      </c>
      <c r="AL24" s="105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W25" s="105"/>
      <c r="X25" s="105"/>
      <c r="Y25" s="105"/>
      <c r="Z25" s="105"/>
      <c r="AA25" s="105" t="s">
        <v>4116</v>
      </c>
      <c r="AB25" s="193">
        <v>165</v>
      </c>
      <c r="AC25" s="105"/>
      <c r="AD25" s="105"/>
      <c r="AF25" s="105">
        <v>6</v>
      </c>
      <c r="AG25" s="119" t="s">
        <v>1187</v>
      </c>
      <c r="AH25" s="119">
        <v>-28830327</v>
      </c>
      <c r="AI25" s="105">
        <v>6</v>
      </c>
      <c r="AJ25" s="105">
        <f t="shared" si="4"/>
        <v>130</v>
      </c>
      <c r="AK25" s="119">
        <f t="shared" si="5"/>
        <v>-3747942510</v>
      </c>
      <c r="AL25" s="105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5"/>
      <c r="N26" s="176"/>
      <c r="Q26" s="73"/>
      <c r="R26" s="118"/>
      <c r="S26" s="118"/>
      <c r="T26" s="118"/>
      <c r="W26" s="105"/>
      <c r="X26" s="101"/>
      <c r="Y26" s="105"/>
      <c r="Z26" s="105"/>
      <c r="AA26" s="105" t="s">
        <v>4117</v>
      </c>
      <c r="AB26" s="193">
        <v>3349</v>
      </c>
      <c r="AC26" s="105"/>
      <c r="AD26" s="105"/>
      <c r="AF26" s="105">
        <v>7</v>
      </c>
      <c r="AG26" s="119" t="s">
        <v>1212</v>
      </c>
      <c r="AH26" s="119">
        <v>18500000</v>
      </c>
      <c r="AI26" s="105">
        <v>1</v>
      </c>
      <c r="AJ26" s="105">
        <f t="shared" si="4"/>
        <v>124</v>
      </c>
      <c r="AK26" s="119">
        <f t="shared" si="5"/>
        <v>2294000000</v>
      </c>
      <c r="AL26" s="105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17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05"/>
      <c r="X27" s="56"/>
      <c r="Y27" s="105"/>
      <c r="Z27" s="105"/>
      <c r="AA27" s="105"/>
      <c r="AB27" s="105" t="s">
        <v>4156</v>
      </c>
      <c r="AC27" s="105"/>
      <c r="AD27" s="105"/>
      <c r="AF27" s="105">
        <v>8</v>
      </c>
      <c r="AG27" s="119" t="s">
        <v>1221</v>
      </c>
      <c r="AH27" s="119">
        <v>-18550000</v>
      </c>
      <c r="AI27" s="105">
        <v>1</v>
      </c>
      <c r="AJ27" s="105">
        <f t="shared" si="4"/>
        <v>123</v>
      </c>
      <c r="AK27" s="119">
        <f t="shared" si="5"/>
        <v>-2281650000</v>
      </c>
      <c r="AL27" s="105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78006248</v>
      </c>
      <c r="O28" s="105">
        <v>23161</v>
      </c>
      <c r="P28" s="105">
        <v>3368</v>
      </c>
      <c r="Q28" s="38">
        <v>2458039</v>
      </c>
      <c r="R28" s="118" t="s">
        <v>3951</v>
      </c>
      <c r="S28" s="118">
        <v>49</v>
      </c>
      <c r="T28" s="73" t="s">
        <v>4049</v>
      </c>
      <c r="U28" s="119">
        <f>Q28*0.02*S28/31</f>
        <v>77705.749032258056</v>
      </c>
      <c r="V28" s="26"/>
      <c r="W28" s="105"/>
      <c r="X28" s="105"/>
      <c r="Y28" s="105"/>
      <c r="Z28" s="105"/>
      <c r="AA28" s="105"/>
      <c r="AB28" s="105"/>
      <c r="AC28" s="105"/>
      <c r="AD28" s="105"/>
      <c r="AF28" s="105">
        <v>9</v>
      </c>
      <c r="AG28" s="119" t="s">
        <v>1228</v>
      </c>
      <c r="AH28" s="119">
        <v>-64961</v>
      </c>
      <c r="AI28" s="105">
        <v>5</v>
      </c>
      <c r="AJ28" s="105">
        <f t="shared" si="4"/>
        <v>122</v>
      </c>
      <c r="AK28" s="119">
        <f t="shared" si="5"/>
        <v>-7925242</v>
      </c>
      <c r="AL28" s="105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 t="s">
        <v>4159</v>
      </c>
      <c r="N29" s="119">
        <f>O29*P29</f>
        <v>18648341</v>
      </c>
      <c r="O29" s="105">
        <v>114407</v>
      </c>
      <c r="P29" s="105">
        <v>163</v>
      </c>
      <c r="Q29" s="38">
        <v>74302282</v>
      </c>
      <c r="R29" s="118" t="s">
        <v>4065</v>
      </c>
      <c r="S29" s="118">
        <f>S28-27</f>
        <v>22</v>
      </c>
      <c r="T29" s="118" t="s">
        <v>4118</v>
      </c>
      <c r="U29" s="119"/>
      <c r="V29" s="26"/>
      <c r="W29" s="105"/>
      <c r="X29" s="105"/>
      <c r="Y29" s="105"/>
      <c r="Z29" s="105"/>
      <c r="AA29" s="105"/>
      <c r="AB29" s="105"/>
      <c r="AC29" s="105"/>
      <c r="AD29" s="105"/>
      <c r="AF29" s="105">
        <v>10</v>
      </c>
      <c r="AG29" s="119" t="s">
        <v>1244</v>
      </c>
      <c r="AH29" s="119">
        <v>6400000</v>
      </c>
      <c r="AI29" s="105">
        <v>1</v>
      </c>
      <c r="AJ29" s="105">
        <f t="shared" si="4"/>
        <v>117</v>
      </c>
      <c r="AK29" s="119">
        <f t="shared" si="5"/>
        <v>748800000</v>
      </c>
      <c r="AL29" s="105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4065</v>
      </c>
      <c r="S30" s="118">
        <f>S29</f>
        <v>22</v>
      </c>
      <c r="T30" s="118" t="s">
        <v>4067</v>
      </c>
      <c r="U30" s="119"/>
      <c r="V30" s="26"/>
      <c r="W30" s="105"/>
      <c r="X30" s="105" t="s">
        <v>4152</v>
      </c>
      <c r="Y30" s="105" t="s">
        <v>4153</v>
      </c>
      <c r="Z30" s="105" t="s">
        <v>941</v>
      </c>
      <c r="AA30" s="105" t="s">
        <v>4154</v>
      </c>
      <c r="AB30" s="105"/>
      <c r="AC30" s="105"/>
      <c r="AD30" s="105"/>
      <c r="AF30" s="105">
        <v>11</v>
      </c>
      <c r="AG30" s="119" t="s">
        <v>4134</v>
      </c>
      <c r="AH30" s="119">
        <v>-170000</v>
      </c>
      <c r="AI30" s="105">
        <v>5</v>
      </c>
      <c r="AJ30" s="105">
        <f t="shared" si="4"/>
        <v>116</v>
      </c>
      <c r="AK30" s="119">
        <f t="shared" si="5"/>
        <v>-19720000</v>
      </c>
      <c r="AL30" s="105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1"/>
      <c r="P31" s="69"/>
      <c r="Q31" s="180">
        <v>2996679</v>
      </c>
      <c r="R31" s="8" t="s">
        <v>4080</v>
      </c>
      <c r="S31">
        <f>S30-1</f>
        <v>21</v>
      </c>
      <c r="T31" s="8" t="s">
        <v>4079</v>
      </c>
      <c r="U31" s="119"/>
      <c r="V31" s="26"/>
      <c r="W31" s="105" t="s">
        <v>4165</v>
      </c>
      <c r="X31" s="105">
        <v>3301.8</v>
      </c>
      <c r="Y31" s="105">
        <f>X31/(1+$X$44)</f>
        <v>3281.1288880055654</v>
      </c>
      <c r="Z31" s="105">
        <v>20000</v>
      </c>
      <c r="AA31" s="119">
        <f>Y31*Z31</f>
        <v>65622577.76011131</v>
      </c>
      <c r="AB31" s="105"/>
      <c r="AC31" s="105"/>
      <c r="AD31" s="105"/>
      <c r="AF31" s="105">
        <v>12</v>
      </c>
      <c r="AG31" s="119" t="s">
        <v>1269</v>
      </c>
      <c r="AH31" s="119">
        <v>-6300000</v>
      </c>
      <c r="AI31" s="105">
        <v>1</v>
      </c>
      <c r="AJ31" s="105">
        <f t="shared" si="4"/>
        <v>111</v>
      </c>
      <c r="AK31" s="119">
        <f t="shared" si="5"/>
        <v>-699300000</v>
      </c>
      <c r="AL31" s="105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4077</v>
      </c>
      <c r="S32" s="118">
        <f>S31-3</f>
        <v>18</v>
      </c>
      <c r="T32" s="118" t="s">
        <v>4078</v>
      </c>
      <c r="U32" s="119"/>
      <c r="V32" s="26"/>
      <c r="W32" s="105" t="s">
        <v>4164</v>
      </c>
      <c r="X32" s="105">
        <v>3300</v>
      </c>
      <c r="Y32" s="105">
        <f>X32/(1+$X$44)</f>
        <v>3279.3401570108317</v>
      </c>
      <c r="Z32" s="105">
        <v>2212</v>
      </c>
      <c r="AA32" s="119">
        <f t="shared" ref="AA32:AA33" si="6">Y32*Z32</f>
        <v>7253900.4273079596</v>
      </c>
      <c r="AB32" s="105"/>
      <c r="AC32" s="105"/>
      <c r="AD32" s="105"/>
      <c r="AF32" s="105">
        <v>13</v>
      </c>
      <c r="AG32" s="119" t="s">
        <v>1278</v>
      </c>
      <c r="AH32" s="119">
        <v>-52015</v>
      </c>
      <c r="AI32" s="105">
        <v>16</v>
      </c>
      <c r="AJ32" s="105">
        <f t="shared" si="4"/>
        <v>110</v>
      </c>
      <c r="AK32" s="119">
        <f t="shared" si="5"/>
        <v>-5721650</v>
      </c>
      <c r="AL32" s="105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6"/>
      <c r="P33" s="105"/>
      <c r="Q33" s="190">
        <v>2495233</v>
      </c>
      <c r="R33" s="118" t="s">
        <v>4146</v>
      </c>
      <c r="S33" s="118">
        <f>S32-16</f>
        <v>2</v>
      </c>
      <c r="T33" s="118" t="s">
        <v>4145</v>
      </c>
      <c r="W33" s="105" t="s">
        <v>752</v>
      </c>
      <c r="X33" s="105">
        <v>3290</v>
      </c>
      <c r="Y33" s="105">
        <f>X33/(1+$X$44)</f>
        <v>3269.4027625956473</v>
      </c>
      <c r="Z33" s="105">
        <v>1608</v>
      </c>
      <c r="AA33" s="119">
        <f t="shared" si="6"/>
        <v>5257199.6422538012</v>
      </c>
      <c r="AB33" s="105"/>
      <c r="AC33" s="105"/>
      <c r="AD33" s="105"/>
      <c r="AF33" s="105">
        <v>14</v>
      </c>
      <c r="AG33" s="119" t="s">
        <v>3744</v>
      </c>
      <c r="AH33" s="119">
        <v>20017400</v>
      </c>
      <c r="AI33" s="105">
        <v>0</v>
      </c>
      <c r="AJ33" s="105">
        <f t="shared" si="4"/>
        <v>94</v>
      </c>
      <c r="AK33" s="119">
        <f t="shared" si="5"/>
        <v>1881635600</v>
      </c>
      <c r="AL33" s="105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4072</v>
      </c>
      <c r="N34" s="123">
        <f>-840*P28</f>
        <v>-2829120</v>
      </c>
      <c r="O34" s="105"/>
      <c r="P34" s="105"/>
      <c r="Q34" s="190">
        <v>18800146</v>
      </c>
      <c r="R34" s="118" t="s">
        <v>4160</v>
      </c>
      <c r="S34" s="118">
        <f>S33-2</f>
        <v>0</v>
      </c>
      <c r="T34" s="118" t="s">
        <v>4163</v>
      </c>
      <c r="W34" s="105"/>
      <c r="X34" s="105"/>
      <c r="Y34" s="105"/>
      <c r="Z34" s="105"/>
      <c r="AA34" s="119"/>
      <c r="AB34" s="105"/>
      <c r="AC34" s="105"/>
      <c r="AD34" s="105"/>
      <c r="AF34" s="105">
        <v>15</v>
      </c>
      <c r="AG34" s="119" t="s">
        <v>3744</v>
      </c>
      <c r="AH34" s="119">
        <v>1014466</v>
      </c>
      <c r="AI34" s="105">
        <v>12</v>
      </c>
      <c r="AJ34" s="105">
        <f t="shared" si="4"/>
        <v>94</v>
      </c>
      <c r="AK34" s="119">
        <f t="shared" si="5"/>
        <v>95359804</v>
      </c>
      <c r="AL34" s="105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89"/>
      <c r="R35" s="189"/>
      <c r="S35" s="189"/>
      <c r="T35" s="189"/>
      <c r="W35" s="105"/>
      <c r="X35" s="105" t="s">
        <v>4155</v>
      </c>
      <c r="Y35" s="105" t="s">
        <v>4153</v>
      </c>
      <c r="Z35" s="105"/>
      <c r="AA35" s="105" t="s">
        <v>4158</v>
      </c>
      <c r="AB35" s="105"/>
      <c r="AC35" s="105"/>
      <c r="AD35" s="105" t="s">
        <v>4157</v>
      </c>
      <c r="AF35" s="105">
        <v>16</v>
      </c>
      <c r="AG35" s="119" t="s">
        <v>1175</v>
      </c>
      <c r="AH35" s="119">
        <v>360000</v>
      </c>
      <c r="AI35" s="105">
        <v>2</v>
      </c>
      <c r="AJ35" s="105">
        <f t="shared" si="4"/>
        <v>82</v>
      </c>
      <c r="AK35" s="119">
        <f t="shared" si="5"/>
        <v>29520000</v>
      </c>
      <c r="AL35" s="105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8" t="s">
        <v>25</v>
      </c>
      <c r="L36" s="123"/>
      <c r="M36" s="177"/>
      <c r="N36" s="178"/>
      <c r="Q36" s="119">
        <f>SUM(N28:N33)-SUM(Q28:Q34)</f>
        <v>-6290211</v>
      </c>
      <c r="R36" s="118"/>
      <c r="S36" s="118"/>
      <c r="T36" s="118"/>
      <c r="W36" s="105"/>
      <c r="X36" s="105">
        <v>165.77038999999999</v>
      </c>
      <c r="Y36" s="105">
        <f>X36*(1+$X$45)</f>
        <v>166.58266491099997</v>
      </c>
      <c r="Z36" s="105">
        <f>AA31/Y36</f>
        <v>393934.01345314924</v>
      </c>
      <c r="AA36" s="119">
        <f>Y36*Z36</f>
        <v>65622577.76011131</v>
      </c>
      <c r="AB36" s="91">
        <f>$AB$25*Z36/(1+$X$44)</f>
        <v>64592181.476467878</v>
      </c>
      <c r="AC36" s="105">
        <f>AB36/($AB$26*(1+$X$45))</f>
        <v>19192.960012946976</v>
      </c>
      <c r="AD36" s="105">
        <f>AC36-Z31</f>
        <v>-807.03998705302365</v>
      </c>
      <c r="AF36" s="105">
        <v>17</v>
      </c>
      <c r="AG36" s="119" t="s">
        <v>3805</v>
      </c>
      <c r="AH36" s="119">
        <v>-350000</v>
      </c>
      <c r="AI36" s="105">
        <v>0</v>
      </c>
      <c r="AJ36" s="105">
        <f t="shared" si="4"/>
        <v>80</v>
      </c>
      <c r="AK36" s="119">
        <f t="shared" si="5"/>
        <v>-28000000</v>
      </c>
      <c r="AL36" s="105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112567432</v>
      </c>
      <c r="M37" s="2"/>
      <c r="N37" s="3">
        <f>SUM(N16:N35)</f>
        <v>199183813</v>
      </c>
      <c r="W37" s="105"/>
      <c r="X37" s="105">
        <v>162.4</v>
      </c>
      <c r="Y37" s="105">
        <f t="shared" ref="Y37:Y38" si="10">X37*(1+$X$45)</f>
        <v>163.19575999999998</v>
      </c>
      <c r="Z37" s="105">
        <v>44487</v>
      </c>
      <c r="AA37" s="119">
        <f t="shared" ref="AA37:AA38" si="11">Y37*Z37</f>
        <v>7260089.7751199994</v>
      </c>
      <c r="AB37" s="91">
        <f>$AB$25*Z37/(1+$X$44)</f>
        <v>7294400.2782470435</v>
      </c>
      <c r="AC37" s="105">
        <f>AB37/($AB$26*(1+$X$45))</f>
        <v>2167.4625265571776</v>
      </c>
      <c r="AD37" s="105">
        <f>AC37-Z32</f>
        <v>-44.537473442822375</v>
      </c>
      <c r="AF37" s="105">
        <v>18</v>
      </c>
      <c r="AG37" s="119" t="s">
        <v>3805</v>
      </c>
      <c r="AH37" s="119">
        <v>1000</v>
      </c>
      <c r="AI37" s="105">
        <v>1</v>
      </c>
      <c r="AJ37" s="105">
        <f t="shared" si="4"/>
        <v>80</v>
      </c>
      <c r="AK37" s="119">
        <f t="shared" si="5"/>
        <v>80000</v>
      </c>
      <c r="AL37" s="105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2473576</v>
      </c>
      <c r="O38" t="s">
        <v>25</v>
      </c>
      <c r="U38" s="102"/>
      <c r="W38" s="105"/>
      <c r="X38" s="105">
        <v>162.4</v>
      </c>
      <c r="Y38" s="105">
        <f t="shared" si="10"/>
        <v>163.19575999999998</v>
      </c>
      <c r="Z38" s="105">
        <v>32243</v>
      </c>
      <c r="AA38" s="119">
        <f t="shared" si="11"/>
        <v>5261920.8896799991</v>
      </c>
      <c r="AB38" s="91">
        <f>$AB$25*Z38/(1+$X$44)</f>
        <v>5286788.2341250125</v>
      </c>
      <c r="AC38" s="105">
        <f>AB38/($AB$26*(1+$X$45))</f>
        <v>1570.9194650972888</v>
      </c>
      <c r="AD38" s="105">
        <f>AC38-Z33</f>
        <v>-37.080534902711179</v>
      </c>
      <c r="AF38" s="105">
        <v>19</v>
      </c>
      <c r="AG38" s="119" t="s">
        <v>3809</v>
      </c>
      <c r="AH38" s="119">
        <v>33610000</v>
      </c>
      <c r="AI38" s="105">
        <v>4</v>
      </c>
      <c r="AJ38" s="105">
        <f t="shared" si="4"/>
        <v>79</v>
      </c>
      <c r="AK38" s="119">
        <f t="shared" si="5"/>
        <v>2655190000</v>
      </c>
      <c r="AL38" s="105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169567432</v>
      </c>
      <c r="M39" s="3"/>
      <c r="N39" s="2"/>
      <c r="Q39" t="s">
        <v>25</v>
      </c>
      <c r="W39" s="105"/>
      <c r="X39" s="105"/>
      <c r="Y39" s="105"/>
      <c r="Z39" s="105"/>
      <c r="AA39" s="119"/>
      <c r="AB39" s="91"/>
      <c r="AC39" s="105"/>
      <c r="AD39" s="105"/>
      <c r="AF39" s="105">
        <v>20</v>
      </c>
      <c r="AG39" s="119" t="s">
        <v>4135</v>
      </c>
      <c r="AH39" s="119">
        <v>-15600000</v>
      </c>
      <c r="AI39" s="105">
        <v>3</v>
      </c>
      <c r="AJ39" s="105">
        <f t="shared" si="4"/>
        <v>75</v>
      </c>
      <c r="AK39" s="119">
        <f t="shared" si="5"/>
        <v>-1170000000</v>
      </c>
      <c r="AL39" s="105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4149</v>
      </c>
      <c r="R40" t="s">
        <v>25</v>
      </c>
      <c r="T40" t="s">
        <v>25</v>
      </c>
      <c r="U40" t="s">
        <v>4027</v>
      </c>
      <c r="AF40" s="105">
        <v>21</v>
      </c>
      <c r="AG40" s="119" t="s">
        <v>3823</v>
      </c>
      <c r="AH40" s="119">
        <v>7500000</v>
      </c>
      <c r="AI40" s="105">
        <v>4</v>
      </c>
      <c r="AJ40" s="105">
        <f t="shared" si="4"/>
        <v>72</v>
      </c>
      <c r="AK40" s="119">
        <f t="shared" si="5"/>
        <v>540000000</v>
      </c>
      <c r="AL40" s="105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/>
      <c r="O41" s="22"/>
      <c r="Q41" t="s">
        <v>25</v>
      </c>
      <c r="R41" t="s">
        <v>25</v>
      </c>
      <c r="U41" t="s">
        <v>4028</v>
      </c>
      <c r="AF41" s="105">
        <v>22</v>
      </c>
      <c r="AG41" s="119" t="s">
        <v>4136</v>
      </c>
      <c r="AH41" s="119">
        <v>-98000</v>
      </c>
      <c r="AI41" s="105">
        <v>1</v>
      </c>
      <c r="AJ41" s="105">
        <f t="shared" si="4"/>
        <v>68</v>
      </c>
      <c r="AK41" s="119">
        <f t="shared" si="5"/>
        <v>-6664000</v>
      </c>
      <c r="AL41" s="105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/>
      <c r="Q42" t="s">
        <v>25</v>
      </c>
      <c r="S42" t="s">
        <v>25</v>
      </c>
      <c r="U42" t="s">
        <v>4029</v>
      </c>
      <c r="AA42" t="s">
        <v>25</v>
      </c>
      <c r="AB42" t="s">
        <v>25</v>
      </c>
      <c r="AF42" s="105">
        <v>23</v>
      </c>
      <c r="AG42" s="119" t="s">
        <v>4130</v>
      </c>
      <c r="AH42" s="119">
        <v>-26000000</v>
      </c>
      <c r="AI42" s="105">
        <v>0</v>
      </c>
      <c r="AJ42" s="105">
        <f t="shared" si="4"/>
        <v>67</v>
      </c>
      <c r="AK42" s="119">
        <f t="shared" si="5"/>
        <v>-1742000000</v>
      </c>
      <c r="AL42" s="105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U43" t="s">
        <v>4030</v>
      </c>
      <c r="AB43" t="s">
        <v>25</v>
      </c>
      <c r="AD43" s="102" t="s">
        <v>25</v>
      </c>
      <c r="AF43" s="105">
        <v>24</v>
      </c>
      <c r="AG43" s="119" t="s">
        <v>4130</v>
      </c>
      <c r="AH43" s="119">
        <v>25000000</v>
      </c>
      <c r="AI43" s="105">
        <v>1</v>
      </c>
      <c r="AJ43" s="105">
        <f t="shared" si="4"/>
        <v>67</v>
      </c>
      <c r="AK43" s="119">
        <f t="shared" si="5"/>
        <v>1675000000</v>
      </c>
      <c r="AL43" s="105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2"/>
      <c r="N44" s="102"/>
      <c r="U44" s="9" t="s">
        <v>4031</v>
      </c>
      <c r="W44" t="s">
        <v>953</v>
      </c>
      <c r="X44">
        <v>6.3E-3</v>
      </c>
      <c r="AA44" t="s">
        <v>25</v>
      </c>
      <c r="AF44" s="105">
        <v>25</v>
      </c>
      <c r="AG44" s="119" t="s">
        <v>4131</v>
      </c>
      <c r="AH44" s="119">
        <v>110000</v>
      </c>
      <c r="AI44" s="105">
        <v>1</v>
      </c>
      <c r="AJ44" s="105">
        <f t="shared" si="4"/>
        <v>66</v>
      </c>
      <c r="AK44" s="119">
        <f t="shared" si="5"/>
        <v>7260000</v>
      </c>
      <c r="AL44" s="105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1142</v>
      </c>
      <c r="R45" s="118"/>
      <c r="U45" t="s">
        <v>4032</v>
      </c>
      <c r="W45" t="s">
        <v>1023</v>
      </c>
      <c r="X45">
        <v>4.8999999999999998E-3</v>
      </c>
      <c r="AB45" t="s">
        <v>25</v>
      </c>
      <c r="AC45" t="s">
        <v>25</v>
      </c>
      <c r="AF45" s="105">
        <v>26</v>
      </c>
      <c r="AG45" s="119" t="s">
        <v>3838</v>
      </c>
      <c r="AH45" s="119">
        <v>380000</v>
      </c>
      <c r="AI45" s="105">
        <v>7</v>
      </c>
      <c r="AJ45" s="105">
        <f t="shared" si="4"/>
        <v>65</v>
      </c>
      <c r="AK45" s="119">
        <f t="shared" si="5"/>
        <v>24700000</v>
      </c>
      <c r="AL45" s="105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18" t="s">
        <v>267</v>
      </c>
      <c r="R46" s="118" t="s">
        <v>1157</v>
      </c>
      <c r="U46" s="185" t="s">
        <v>4033</v>
      </c>
      <c r="W46" t="s">
        <v>6</v>
      </c>
      <c r="X46">
        <f>X44+X45</f>
        <v>1.12E-2</v>
      </c>
      <c r="AF46" s="105">
        <v>27</v>
      </c>
      <c r="AG46" s="119" t="s">
        <v>3924</v>
      </c>
      <c r="AH46" s="119">
        <v>450000</v>
      </c>
      <c r="AI46" s="105">
        <v>6</v>
      </c>
      <c r="AJ46" s="105">
        <f t="shared" si="4"/>
        <v>58</v>
      </c>
      <c r="AK46" s="119">
        <f t="shared" si="5"/>
        <v>26100000</v>
      </c>
      <c r="AL46" s="105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f>L20</f>
        <v>20000</v>
      </c>
      <c r="R47" s="118" t="s">
        <v>1158</v>
      </c>
      <c r="U47" t="s">
        <v>4034</v>
      </c>
      <c r="AF47" s="105">
        <v>28</v>
      </c>
      <c r="AG47" s="119" t="s">
        <v>3950</v>
      </c>
      <c r="AH47" s="119">
        <v>2800000</v>
      </c>
      <c r="AI47" s="105">
        <v>1</v>
      </c>
      <c r="AJ47" s="105">
        <f t="shared" si="4"/>
        <v>52</v>
      </c>
      <c r="AK47" s="119">
        <f t="shared" si="5"/>
        <v>145600000</v>
      </c>
      <c r="AL47" s="105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4">
        <v>3300000</v>
      </c>
      <c r="R48" s="118" t="s">
        <v>1159</v>
      </c>
      <c r="U48" t="s">
        <v>4035</v>
      </c>
      <c r="AF48" s="105">
        <v>29</v>
      </c>
      <c r="AG48" s="119" t="s">
        <v>3951</v>
      </c>
      <c r="AH48" s="119">
        <v>-1500000</v>
      </c>
      <c r="AI48" s="105">
        <v>0</v>
      </c>
      <c r="AJ48" s="105">
        <f t="shared" si="4"/>
        <v>51</v>
      </c>
      <c r="AK48" s="119">
        <f t="shared" si="5"/>
        <v>-76500000</v>
      </c>
      <c r="AL48" s="105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f>سارا!C207</f>
        <v>7835443</v>
      </c>
      <c r="R49" s="118" t="s">
        <v>1160</v>
      </c>
      <c r="U49" t="s">
        <v>4036</v>
      </c>
      <c r="AF49" s="105">
        <v>30</v>
      </c>
      <c r="AG49" s="119" t="s">
        <v>3951</v>
      </c>
      <c r="AH49" s="119">
        <v>3050000</v>
      </c>
      <c r="AI49" s="105">
        <v>3</v>
      </c>
      <c r="AJ49" s="105">
        <f>AJ50+AI49</f>
        <v>51</v>
      </c>
      <c r="AK49" s="119">
        <f t="shared" si="5"/>
        <v>155550000</v>
      </c>
      <c r="AL49" s="105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f>N19</f>
        <v>5415744</v>
      </c>
      <c r="R50" s="56" t="s">
        <v>3753</v>
      </c>
      <c r="U50" t="s">
        <v>4037</v>
      </c>
      <c r="AF50" s="105">
        <v>31</v>
      </c>
      <c r="AG50" s="119" t="s">
        <v>3976</v>
      </c>
      <c r="AH50" s="119">
        <v>-8299612</v>
      </c>
      <c r="AI50" s="105">
        <v>2</v>
      </c>
      <c r="AJ50" s="105">
        <f t="shared" si="4"/>
        <v>48</v>
      </c>
      <c r="AK50" s="119">
        <f t="shared" si="5"/>
        <v>-398381376</v>
      </c>
      <c r="AL50" s="105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4">
        <v>2700000</v>
      </c>
      <c r="R51" s="56" t="s">
        <v>1161</v>
      </c>
      <c r="U51" t="s">
        <v>4069</v>
      </c>
      <c r="AF51" s="105">
        <v>32</v>
      </c>
      <c r="AG51" s="119" t="s">
        <v>3970</v>
      </c>
      <c r="AH51" s="119">
        <v>5000000</v>
      </c>
      <c r="AI51" s="105">
        <v>14</v>
      </c>
      <c r="AJ51" s="105">
        <f t="shared" si="4"/>
        <v>46</v>
      </c>
      <c r="AK51" s="119">
        <f t="shared" si="5"/>
        <v>230000000</v>
      </c>
      <c r="AL51" s="105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f>SUM(N28:N32)</f>
        <v>96654589</v>
      </c>
      <c r="R52" s="56" t="s">
        <v>4150</v>
      </c>
      <c r="AF52" s="105">
        <v>33</v>
      </c>
      <c r="AG52" s="119" t="s">
        <v>994</v>
      </c>
      <c r="AH52" s="119">
        <v>-90000</v>
      </c>
      <c r="AI52" s="105">
        <v>1</v>
      </c>
      <c r="AJ52" s="105">
        <f t="shared" si="4"/>
        <v>32</v>
      </c>
      <c r="AK52" s="119">
        <f t="shared" si="5"/>
        <v>-2880000</v>
      </c>
      <c r="AL52" s="105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>
        <f>N24</f>
        <v>4050000</v>
      </c>
      <c r="R53" s="56" t="s">
        <v>4151</v>
      </c>
      <c r="AF53" s="105">
        <v>34</v>
      </c>
      <c r="AG53" s="119" t="s">
        <v>4132</v>
      </c>
      <c r="AH53" s="119">
        <v>5600000</v>
      </c>
      <c r="AI53" s="105">
        <v>4</v>
      </c>
      <c r="AJ53" s="105">
        <f t="shared" si="4"/>
        <v>31</v>
      </c>
      <c r="AK53" s="119">
        <f t="shared" si="5"/>
        <v>173600000</v>
      </c>
      <c r="AL53" s="105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23"/>
      <c r="R54" s="56"/>
      <c r="AF54" s="105">
        <v>35</v>
      </c>
      <c r="AG54" s="119" t="s">
        <v>4040</v>
      </c>
      <c r="AH54" s="119">
        <v>750000</v>
      </c>
      <c r="AI54" s="105">
        <v>2</v>
      </c>
      <c r="AJ54" s="105">
        <f t="shared" si="4"/>
        <v>27</v>
      </c>
      <c r="AK54" s="119">
        <f t="shared" si="5"/>
        <v>20250000</v>
      </c>
      <c r="AL54" s="105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4">
        <v>2500000</v>
      </c>
      <c r="R55" s="56" t="s">
        <v>1153</v>
      </c>
      <c r="AF55" s="192">
        <v>36</v>
      </c>
      <c r="AG55" s="191" t="s">
        <v>4052</v>
      </c>
      <c r="AH55" s="191">
        <v>-4242000</v>
      </c>
      <c r="AI55" s="192">
        <v>2</v>
      </c>
      <c r="AJ55" s="192">
        <f t="shared" si="4"/>
        <v>25</v>
      </c>
      <c r="AK55" s="191">
        <f t="shared" si="5"/>
        <v>-106050000</v>
      </c>
      <c r="AL55" s="192" t="s">
        <v>4141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23">
        <v>1200000</v>
      </c>
      <c r="R56" s="56" t="s">
        <v>3943</v>
      </c>
      <c r="AF56" s="105">
        <v>37</v>
      </c>
      <c r="AG56" s="119" t="s">
        <v>4052</v>
      </c>
      <c r="AH56" s="119">
        <v>4100000</v>
      </c>
      <c r="AI56" s="105">
        <v>0</v>
      </c>
      <c r="AJ56" s="105">
        <f t="shared" si="4"/>
        <v>23</v>
      </c>
      <c r="AK56" s="119">
        <f t="shared" si="5"/>
        <v>94300000</v>
      </c>
      <c r="AL56" s="105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4"/>
      <c r="R57" s="56"/>
      <c r="AF57" s="105">
        <v>38</v>
      </c>
      <c r="AG57" s="119" t="s">
        <v>4065</v>
      </c>
      <c r="AH57" s="119">
        <v>4100000</v>
      </c>
      <c r="AI57" s="105">
        <v>1</v>
      </c>
      <c r="AJ57" s="105">
        <f t="shared" si="4"/>
        <v>23</v>
      </c>
      <c r="AK57" s="119">
        <f t="shared" si="5"/>
        <v>94300000</v>
      </c>
      <c r="AL57" s="105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  <c r="AF58" s="105">
        <v>39</v>
      </c>
      <c r="AG58" s="119" t="s">
        <v>4080</v>
      </c>
      <c r="AH58" s="119">
        <v>790000</v>
      </c>
      <c r="AI58" s="105">
        <v>15</v>
      </c>
      <c r="AJ58" s="105">
        <f t="shared" si="4"/>
        <v>22</v>
      </c>
      <c r="AK58" s="119">
        <f t="shared" si="5"/>
        <v>17380000</v>
      </c>
      <c r="AL58" s="105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  <c r="AF59" s="192">
        <v>40</v>
      </c>
      <c r="AG59" s="191" t="s">
        <v>4111</v>
      </c>
      <c r="AH59" s="191">
        <v>-3865000</v>
      </c>
      <c r="AI59" s="192">
        <v>6</v>
      </c>
      <c r="AJ59" s="192">
        <f t="shared" si="4"/>
        <v>7</v>
      </c>
      <c r="AK59" s="198">
        <f t="shared" si="5"/>
        <v>-27055000</v>
      </c>
      <c r="AL59" s="192" t="s">
        <v>4142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  <c r="AF60" s="20">
        <v>41</v>
      </c>
      <c r="AG60" s="123" t="s">
        <v>4160</v>
      </c>
      <c r="AH60" s="123">
        <v>18800000</v>
      </c>
      <c r="AI60" s="20">
        <v>1</v>
      </c>
      <c r="AJ60" s="105">
        <f t="shared" si="4"/>
        <v>1</v>
      </c>
      <c r="AK60" s="119">
        <f t="shared" si="5"/>
        <v>18800000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F61" s="20"/>
      <c r="AG61" s="123"/>
      <c r="AH61" s="123"/>
      <c r="AI61" s="20"/>
      <c r="AJ61" s="105">
        <f t="shared" si="4"/>
        <v>0</v>
      </c>
      <c r="AK61" s="119">
        <f t="shared" si="5"/>
        <v>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  <c r="AF62" s="20"/>
      <c r="AG62" s="123"/>
      <c r="AH62" s="123"/>
      <c r="AI62" s="20"/>
      <c r="AJ62" s="105">
        <f t="shared" si="4"/>
        <v>0</v>
      </c>
      <c r="AK62" s="119">
        <f t="shared" si="5"/>
        <v>0</v>
      </c>
      <c r="AL62" s="20"/>
    </row>
    <row r="63" spans="1:38" x14ac:dyDescent="0.25">
      <c r="E63" s="26"/>
      <c r="K63" s="32" t="s">
        <v>324</v>
      </c>
      <c r="L63" s="1">
        <v>75000</v>
      </c>
      <c r="Q63" s="119">
        <f>SUM(Q47:Q61)</f>
        <v>123675776</v>
      </c>
      <c r="R63" s="56" t="s">
        <v>1163</v>
      </c>
      <c r="AF63" s="20"/>
      <c r="AG63" s="123"/>
      <c r="AH63" s="123"/>
      <c r="AI63" s="20"/>
      <c r="AJ63" s="105">
        <f t="shared" si="4"/>
        <v>0</v>
      </c>
      <c r="AK63" s="119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3"/>
      <c r="R64" s="56"/>
      <c r="AF64" s="20" t="s">
        <v>25</v>
      </c>
      <c r="AG64" s="123"/>
      <c r="AH64" s="123"/>
      <c r="AI64" s="20"/>
      <c r="AJ64" s="105">
        <f t="shared" si="4"/>
        <v>0</v>
      </c>
      <c r="AK64" s="123"/>
      <c r="AL64" s="20"/>
    </row>
    <row r="65" spans="1:38" x14ac:dyDescent="0.25">
      <c r="K65" s="2" t="s">
        <v>478</v>
      </c>
      <c r="L65" s="3">
        <v>1666666</v>
      </c>
      <c r="Q65" s="123"/>
      <c r="R65" s="56"/>
      <c r="AF65" s="20"/>
      <c r="AG65" s="123"/>
      <c r="AH65" s="123"/>
      <c r="AI65" s="20"/>
      <c r="AJ65" s="20"/>
      <c r="AK65" s="123"/>
      <c r="AL65" s="20"/>
    </row>
    <row r="66" spans="1:38" x14ac:dyDescent="0.25">
      <c r="K66" s="2"/>
      <c r="L66" s="3"/>
      <c r="AF66" s="105">
        <v>41</v>
      </c>
      <c r="AG66" s="119"/>
      <c r="AH66" s="119"/>
      <c r="AI66" s="105"/>
      <c r="AJ66" s="105"/>
      <c r="AK66" s="105"/>
      <c r="AL66" s="105"/>
    </row>
    <row r="67" spans="1:38" x14ac:dyDescent="0.25">
      <c r="A67" t="s">
        <v>25</v>
      </c>
      <c r="K67" s="2"/>
      <c r="L67" s="3"/>
      <c r="AF67" s="105">
        <v>42</v>
      </c>
      <c r="AG67" s="119"/>
      <c r="AH67" s="119"/>
      <c r="AI67" s="105"/>
      <c r="AJ67" s="105"/>
      <c r="AK67" s="105"/>
      <c r="AL67" s="105"/>
    </row>
    <row r="68" spans="1:38" x14ac:dyDescent="0.25">
      <c r="K68" s="2" t="s">
        <v>6</v>
      </c>
      <c r="L68" s="3">
        <f>SUM(L45:L66)</f>
        <v>3966666</v>
      </c>
      <c r="O68" t="s">
        <v>1272</v>
      </c>
      <c r="P68" t="s">
        <v>180</v>
      </c>
      <c r="AF68" s="105"/>
      <c r="AG68" s="105"/>
      <c r="AH68" s="101">
        <f>SUM(AH20:AH60)</f>
        <v>72906899</v>
      </c>
      <c r="AI68" s="105"/>
      <c r="AJ68" s="105"/>
      <c r="AK68" s="101">
        <f>SUM(AK20:AK64)</f>
        <v>4762260690</v>
      </c>
      <c r="AL68" s="101">
        <f>AK68*AL71/31</f>
        <v>3072426.2516129031</v>
      </c>
    </row>
    <row r="69" spans="1:38" x14ac:dyDescent="0.25">
      <c r="K69" s="2" t="s">
        <v>328</v>
      </c>
      <c r="L69" s="3">
        <f>L68/30</f>
        <v>132222.20000000001</v>
      </c>
      <c r="N69" t="s">
        <v>4056</v>
      </c>
      <c r="O69">
        <v>3452.8</v>
      </c>
      <c r="P69" t="s">
        <v>4054</v>
      </c>
      <c r="Q69" t="s">
        <v>952</v>
      </c>
      <c r="R69" t="s">
        <v>4058</v>
      </c>
      <c r="S69" s="121"/>
      <c r="T69" s="121"/>
      <c r="AF69" s="105"/>
      <c r="AG69" s="105"/>
      <c r="AH69" s="105" t="s">
        <v>4138</v>
      </c>
      <c r="AI69" s="105"/>
      <c r="AJ69" s="105"/>
      <c r="AK69" s="105" t="s">
        <v>284</v>
      </c>
      <c r="AL69" s="105" t="s">
        <v>918</v>
      </c>
    </row>
    <row r="70" spans="1:38" x14ac:dyDescent="0.25">
      <c r="N70" t="s">
        <v>4057</v>
      </c>
      <c r="O70">
        <v>185</v>
      </c>
      <c r="P70" s="121" t="s">
        <v>4054</v>
      </c>
      <c r="Q70" t="s">
        <v>953</v>
      </c>
      <c r="R70">
        <f>O69/1.0152</f>
        <v>3401.1032308904646</v>
      </c>
      <c r="S70" s="121"/>
      <c r="T70" s="121"/>
      <c r="AF70" s="105"/>
      <c r="AG70" s="105"/>
      <c r="AH70" s="105"/>
      <c r="AI70" s="105"/>
      <c r="AJ70" s="105"/>
      <c r="AK70" s="105"/>
      <c r="AL70" s="105"/>
    </row>
    <row r="71" spans="1:38" x14ac:dyDescent="0.25">
      <c r="N71" t="s">
        <v>4057</v>
      </c>
      <c r="O71">
        <v>193.8</v>
      </c>
      <c r="P71" s="134" t="s">
        <v>4052</v>
      </c>
      <c r="Q71" s="121" t="s">
        <v>61</v>
      </c>
      <c r="R71" s="121"/>
      <c r="S71" s="121"/>
      <c r="T71" s="121"/>
      <c r="AF71" s="105"/>
      <c r="AG71" s="105"/>
      <c r="AH71" s="105"/>
      <c r="AI71" s="105"/>
      <c r="AJ71" s="105"/>
      <c r="AK71" s="105" t="s">
        <v>4139</v>
      </c>
      <c r="AL71" s="105">
        <v>0.02</v>
      </c>
    </row>
    <row r="72" spans="1:38" x14ac:dyDescent="0.25">
      <c r="N72" t="s">
        <v>4051</v>
      </c>
      <c r="O72" s="121">
        <v>603.79999999999995</v>
      </c>
      <c r="P72" s="134" t="s">
        <v>4052</v>
      </c>
      <c r="Q72" s="128" t="s">
        <v>953</v>
      </c>
      <c r="R72" s="121"/>
      <c r="S72" s="121"/>
      <c r="T72" s="121"/>
      <c r="W72" s="121"/>
      <c r="AF72" s="105"/>
      <c r="AG72" s="105"/>
      <c r="AH72" s="105"/>
      <c r="AI72" s="105"/>
      <c r="AJ72" s="105"/>
      <c r="AK72" s="105"/>
      <c r="AL72" s="105"/>
    </row>
    <row r="73" spans="1:38" x14ac:dyDescent="0.25">
      <c r="N73" t="s">
        <v>4051</v>
      </c>
      <c r="O73" s="121"/>
      <c r="P73" s="121"/>
      <c r="Q73" s="128" t="s">
        <v>61</v>
      </c>
      <c r="R73" s="134"/>
      <c r="S73" s="128">
        <f>3*1.52</f>
        <v>4.5600000000000005</v>
      </c>
      <c r="W73" s="179"/>
      <c r="AF73" s="105"/>
      <c r="AG73" s="105" t="s">
        <v>4140</v>
      </c>
      <c r="AH73" s="101">
        <f>AH68+AL68</f>
        <v>75979325.251612902</v>
      </c>
      <c r="AI73" s="105"/>
      <c r="AJ73" s="105"/>
      <c r="AK73" s="105"/>
      <c r="AL73" s="105"/>
    </row>
    <row r="74" spans="1:38" x14ac:dyDescent="0.25">
      <c r="N74" t="s">
        <v>4056</v>
      </c>
      <c r="Q74" s="128" t="s">
        <v>953</v>
      </c>
      <c r="R74" s="121"/>
      <c r="W74" s="121"/>
      <c r="X74" s="121"/>
      <c r="Y74" s="121"/>
      <c r="Z74" s="121"/>
      <c r="AA74" s="121"/>
      <c r="AB74" s="121"/>
      <c r="AC74" s="121"/>
      <c r="AD74" s="121"/>
      <c r="AG74" t="s">
        <v>4143</v>
      </c>
      <c r="AH74" s="120">
        <f>SUM(N28:N30)</f>
        <v>96654589</v>
      </c>
    </row>
    <row r="75" spans="1:38" x14ac:dyDescent="0.25">
      <c r="K75" s="48" t="s">
        <v>790</v>
      </c>
      <c r="L75" s="48" t="s">
        <v>476</v>
      </c>
      <c r="Q75" s="128" t="s">
        <v>61</v>
      </c>
      <c r="W75" s="121"/>
      <c r="X75" s="134"/>
      <c r="Y75" s="121"/>
      <c r="Z75" s="121"/>
      <c r="AA75" s="121"/>
      <c r="AB75" s="134"/>
      <c r="AC75" s="121"/>
      <c r="AD75" s="121"/>
      <c r="AG75" t="s">
        <v>4144</v>
      </c>
      <c r="AH75" s="120">
        <f>AH74-AH73</f>
        <v>20675263.748387098</v>
      </c>
    </row>
    <row r="76" spans="1:38" x14ac:dyDescent="0.25">
      <c r="K76" s="47">
        <v>1150000</v>
      </c>
      <c r="L76" s="48" t="s">
        <v>1043</v>
      </c>
      <c r="W76" s="121"/>
      <c r="X76" s="134"/>
      <c r="Y76" s="121"/>
      <c r="Z76" s="121"/>
      <c r="AA76" s="121"/>
      <c r="AB76" s="134"/>
      <c r="AC76" s="121"/>
      <c r="AD76" s="121"/>
    </row>
    <row r="77" spans="1:38" x14ac:dyDescent="0.25">
      <c r="K77" s="47">
        <v>500000</v>
      </c>
      <c r="L77" s="48" t="s">
        <v>479</v>
      </c>
      <c r="N77" t="s">
        <v>4061</v>
      </c>
      <c r="O77">
        <v>5.8109999999999999</v>
      </c>
      <c r="P77">
        <f>O77/1.0152</f>
        <v>5.7239952718676115</v>
      </c>
      <c r="W77" s="121"/>
      <c r="X77" s="134"/>
      <c r="Y77" s="121"/>
      <c r="Z77" s="121"/>
      <c r="AA77" s="121"/>
      <c r="AB77" s="134"/>
      <c r="AC77" s="121"/>
      <c r="AD77" s="121"/>
    </row>
    <row r="78" spans="1:38" ht="30" x14ac:dyDescent="0.25">
      <c r="K78" s="47">
        <v>180000</v>
      </c>
      <c r="L78" s="48" t="s">
        <v>558</v>
      </c>
      <c r="Q78" s="22" t="s">
        <v>4062</v>
      </c>
      <c r="W78" s="121"/>
      <c r="X78" s="134"/>
      <c r="Y78" s="121"/>
      <c r="Z78" s="121"/>
      <c r="AA78" s="121"/>
      <c r="AB78" s="134"/>
      <c r="AC78" s="121"/>
      <c r="AD78" s="121"/>
    </row>
    <row r="79" spans="1:38" x14ac:dyDescent="0.25">
      <c r="K79" s="47">
        <v>300000</v>
      </c>
      <c r="L79" s="48" t="s">
        <v>786</v>
      </c>
      <c r="W79" s="121"/>
      <c r="X79" s="134"/>
      <c r="Y79" s="121"/>
      <c r="Z79" s="121"/>
      <c r="AA79" s="121"/>
      <c r="AB79" s="134"/>
      <c r="AC79" s="121"/>
      <c r="AD79" s="121"/>
    </row>
    <row r="80" spans="1:38" x14ac:dyDescent="0.25">
      <c r="K80" s="47">
        <v>0</v>
      </c>
      <c r="L80" s="48" t="s">
        <v>787</v>
      </c>
      <c r="N80" t="s">
        <v>4059</v>
      </c>
      <c r="O80">
        <v>3622</v>
      </c>
      <c r="Q80">
        <f>O81*P77</f>
        <v>3451.5691489361698</v>
      </c>
      <c r="W80" s="121"/>
      <c r="X80" s="134"/>
      <c r="Y80" s="121"/>
      <c r="Z80" s="121"/>
      <c r="AA80" s="121"/>
      <c r="AB80" s="134"/>
      <c r="AC80" s="121"/>
      <c r="AD80" s="121"/>
    </row>
    <row r="81" spans="11:30" x14ac:dyDescent="0.25">
      <c r="K81" s="47">
        <v>500000</v>
      </c>
      <c r="L81" s="48" t="s">
        <v>788</v>
      </c>
      <c r="N81" t="s">
        <v>4060</v>
      </c>
      <c r="O81">
        <v>603</v>
      </c>
      <c r="P81">
        <f>O80/O81</f>
        <v>6.006633499170813</v>
      </c>
      <c r="W81" s="121"/>
      <c r="X81" s="121"/>
      <c r="Y81" s="121"/>
      <c r="Z81" s="121"/>
      <c r="AA81" s="121"/>
      <c r="AB81" s="121"/>
      <c r="AC81" s="121"/>
      <c r="AD81" s="121"/>
    </row>
    <row r="82" spans="11:30" x14ac:dyDescent="0.25">
      <c r="K82" s="47">
        <v>75000</v>
      </c>
      <c r="L82" s="48" t="s">
        <v>789</v>
      </c>
      <c r="W82" s="121"/>
      <c r="X82" s="121"/>
      <c r="Y82" s="121"/>
      <c r="Z82" s="121"/>
      <c r="AA82" s="121"/>
      <c r="AB82" s="121"/>
      <c r="AC82" s="121"/>
      <c r="AD82" s="121"/>
    </row>
    <row r="83" spans="11:30" x14ac:dyDescent="0.25">
      <c r="K83" s="47">
        <v>450000</v>
      </c>
      <c r="L83" s="48" t="s">
        <v>791</v>
      </c>
      <c r="W83" s="121"/>
      <c r="X83" s="121"/>
      <c r="Y83" s="121"/>
      <c r="Z83" s="121"/>
      <c r="AA83" s="121"/>
      <c r="AB83" s="121"/>
      <c r="AC83" s="121"/>
      <c r="AD83" s="121"/>
    </row>
    <row r="84" spans="11:30" x14ac:dyDescent="0.25">
      <c r="K84" s="47">
        <v>500000</v>
      </c>
      <c r="L84" s="48" t="s">
        <v>564</v>
      </c>
      <c r="X84" s="121"/>
      <c r="Y84" s="121"/>
      <c r="Z84" s="121"/>
      <c r="AA84" s="121"/>
      <c r="AB84" s="134"/>
      <c r="AC84" s="121"/>
      <c r="AD84" s="121"/>
    </row>
    <row r="85" spans="11:30" x14ac:dyDescent="0.25">
      <c r="K85" s="47">
        <v>50000</v>
      </c>
      <c r="L85" s="48" t="s">
        <v>794</v>
      </c>
      <c r="X85" s="121"/>
      <c r="Y85" s="121"/>
      <c r="Z85" s="121"/>
      <c r="AA85" s="121"/>
      <c r="AB85" s="121"/>
      <c r="AC85" s="121"/>
      <c r="AD85" s="121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4098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4099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4052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4097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4095</v>
      </c>
      <c r="B41" s="119">
        <v>-315101</v>
      </c>
      <c r="C41" s="105" t="s">
        <v>4096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4105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2018-08-29T07:39:28Z</dcterms:modified>
</cp:coreProperties>
</file>