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J18" i="60" l="1"/>
  <c r="O48" i="18" l="1"/>
  <c r="O60" i="18" s="1"/>
  <c r="W157" i="18"/>
  <c r="X157" i="18" s="1"/>
  <c r="T157" i="18"/>
  <c r="Y157" i="18" l="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T77" i="18" l="1"/>
  <c r="O41" i="18"/>
  <c r="O40" i="18"/>
  <c r="I8" i="60" l="1"/>
  <c r="T154" i="18"/>
  <c r="G36" i="63" l="1"/>
  <c r="I36" i="63"/>
  <c r="O36" i="63"/>
  <c r="G10" i="63"/>
  <c r="J36" i="63" l="1"/>
  <c r="K36" i="63" s="1"/>
  <c r="W175" i="18"/>
  <c r="T76" i="18"/>
  <c r="K82" i="18"/>
  <c r="I42" i="63"/>
  <c r="H18" i="60" l="1"/>
  <c r="T153" i="18" l="1"/>
  <c r="T75" i="18"/>
  <c r="T152" i="18" l="1"/>
  <c r="T74" i="18" l="1"/>
  <c r="T151" i="18"/>
  <c r="T73" i="18" l="1"/>
  <c r="T72" i="18" l="1"/>
  <c r="G38" i="63" l="1"/>
  <c r="T71" i="18" l="1"/>
  <c r="T150" i="18" l="1"/>
  <c r="T149" i="18" l="1"/>
  <c r="T148" i="18" l="1"/>
  <c r="T147" i="18" l="1"/>
  <c r="T146" i="18" l="1"/>
  <c r="T145" i="18" l="1"/>
  <c r="S195"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70" i="60" l="1"/>
  <c r="H312" i="18" l="1"/>
  <c r="X534" i="18"/>
  <c r="T139" i="18"/>
  <c r="I24" i="63"/>
  <c r="I25" i="63"/>
  <c r="G25" i="63"/>
  <c r="H25" i="63"/>
  <c r="J25" i="63" l="1"/>
  <c r="K25" i="63" s="1"/>
  <c r="X533"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2" i="63"/>
  <c r="G42" i="63"/>
  <c r="J231" i="60" l="1"/>
  <c r="J233" i="60" s="1"/>
  <c r="J42" i="63"/>
  <c r="K42"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H180" i="60"/>
  <c r="F191" i="60"/>
  <c r="F199" i="60"/>
  <c r="F181" i="60"/>
  <c r="F182" i="60"/>
  <c r="F183" i="60"/>
  <c r="F184" i="60"/>
  <c r="F185" i="60"/>
  <c r="F186" i="60"/>
  <c r="F187" i="60"/>
  <c r="F188" i="60"/>
  <c r="F189" i="60"/>
  <c r="F190" i="60"/>
  <c r="F192" i="60"/>
  <c r="F193" i="60"/>
  <c r="F194" i="60"/>
  <c r="F195" i="60"/>
  <c r="F196" i="60"/>
  <c r="F197" i="60"/>
  <c r="F198" i="60"/>
  <c r="F180" i="60"/>
  <c r="D191" i="60"/>
  <c r="S171" i="60" l="1"/>
  <c r="R169" i="60"/>
  <c r="R168" i="60" s="1"/>
  <c r="X532"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1" i="18" l="1"/>
  <c r="T138" i="18"/>
  <c r="X530" i="18" l="1"/>
  <c r="T137" i="18"/>
  <c r="X529" i="18" l="1"/>
  <c r="T136" i="18"/>
  <c r="X528"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D201" i="60" l="1"/>
  <c r="F201" i="60"/>
  <c r="H201" i="60"/>
  <c r="J201" i="60"/>
  <c r="J203" i="60" s="1"/>
  <c r="D173" i="60"/>
  <c r="L173" i="60"/>
  <c r="L175" i="60" s="1"/>
  <c r="I35" i="63"/>
  <c r="T135" i="18" l="1"/>
  <c r="I34" i="63"/>
  <c r="G35" i="63"/>
  <c r="H35" i="63"/>
  <c r="O35" i="63"/>
  <c r="O43" i="63"/>
  <c r="N36" i="63" l="1"/>
  <c r="J35" i="63"/>
  <c r="K35" i="63" s="1"/>
  <c r="J169" i="60"/>
  <c r="H169" i="60"/>
  <c r="F169"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1" i="18" l="1"/>
  <c r="X500"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31" i="60"/>
  <c r="E133" i="60"/>
  <c r="E134" i="60"/>
  <c r="E135" i="60"/>
  <c r="E132"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14" i="60"/>
  <c r="D114" i="60"/>
  <c r="D120" i="60" s="1"/>
  <c r="S145" i="60" l="1"/>
  <c r="R144" i="60"/>
  <c r="I115" i="60"/>
  <c r="R143" i="60" l="1"/>
  <c r="S144" i="60"/>
  <c r="F115" i="60"/>
  <c r="I116" i="60" s="1"/>
  <c r="F116" i="60" s="1"/>
  <c r="I117" i="60" s="1"/>
  <c r="X484" i="18"/>
  <c r="S143" i="60" l="1"/>
  <c r="R142" i="60"/>
  <c r="F117" i="60"/>
  <c r="F120" i="60" s="1"/>
  <c r="S142" i="60" l="1"/>
  <c r="R141" i="60"/>
  <c r="AK489" i="18"/>
  <c r="R140" i="60" l="1"/>
  <c r="S141" i="60"/>
  <c r="S173" i="60" s="1"/>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<sst xmlns="http://schemas.openxmlformats.org/spreadsheetml/2006/main" count="17112" uniqueCount="7153">
  <si>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</si>
  <si>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</si>
  <si>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</si>
  <si>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</si>
  <si>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</si>
  <si>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</si>
  <si>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</si>
  <si>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</si>
  <si>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</si>
  <si>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</si>
  <si>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</si>
  <si>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</si>
  <si>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</si>
  <si>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</si>
  <si>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</si>
  <si>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</si>
  <si>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</si>
  <si>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</si>
  <si>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</si>
  <si>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</si>
  <si>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</si>
  <si>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</si>
  <si>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</si>
  <si>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</si>
  <si>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</si>
  <si>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</si>
  <si>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</si>
  <si>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</si>
  <si>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</si>
  <si>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</si>
  <si>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</si>
  <si>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</si>
  <si>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</si>
  <si>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</si>
  <si>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</si>
  <si>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</si>
  <si>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</si>
  <si>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</si>
  <si>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</si>
  <si>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</si>
  <si>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</si>
  <si>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</si>
  <si>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</si>
  <si>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</si>
  <si>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</si>
  <si>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</si>
  <si>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</si>
  <si>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</si>
  <si>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</si>
  <si>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</si>
  <si>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</si>
  <si>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</si>
  <si>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</si>
  <si>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</si>
  <si>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</si>
  <si>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</si>
  <si>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</si>
  <si>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</si>
  <si>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</si>
  <si>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</si>
  <si>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</si>
  <si>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</si>
  <si>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</si>
  <si>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</si>
  <si>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</si>
  <si>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</si>
  <si>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</si>
  <si>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</si>
  <si>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</si>
  <si>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</si>
  <si>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</si>
  <si>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</si>
  <si>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</si>
  <si>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</si>
  <si>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</si>
  <si>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</si>
  <si>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</si>
  <si>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</si>
  <si>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</si>
  <si>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</si>
  <si>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</si>
  <si>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</si>
  <si>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</si>
  <si>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</si>
  <si>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</si>
  <si>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</si>
  <si>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</si>
  <si>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</si>
  <si>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</si>
  <si>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</si>
  <si>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</si>
  <si>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</si>
  <si>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</si>
  <si>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</si>
  <si>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</si>
  <si>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</si>
  <si>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</si>
  <si>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</si>
  <si>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</si>
  <si>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</si>
  <si>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</si>
  <si>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</si>
  <si>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</si>
  <si>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</si>
  <si>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</si>
  <si>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</si>
  <si>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</si>
  <si>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</si>
  <si>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</si>
  <si>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</si>
  <si>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</si>
  <si>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</si>
  <si>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</si>
  <si>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</si>
  <si>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</si>
  <si>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</si>
  <si>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</si>
  <si>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</si>
  <si>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</si>
  <si>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</si>
  <si>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</si>
  <si>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</si>
  <si>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</si>
  <si>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</si>
  <si>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</si>
  <si>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</si>
  <si>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</si>
  <si>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</si>
  <si>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</si>
  <si>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</si>
  <si>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</si>
  <si>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</si>
  <si>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</si>
  <si>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</si>
  <si>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</si>
  <si>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</si>
  <si>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</si>
  <si>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</si>
  <si>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</si>
  <si>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</si>
  <si>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</si>
  <si>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</si>
  <si>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</si>
  <si>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</si>
  <si>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</si>
  <si>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</si>
  <si>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</si>
  <si>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</si>
  <si>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</si>
  <si>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</si>
  <si>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</si>
  <si>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</si>
  <si>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</si>
  <si>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</si>
  <si>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</si>
  <si>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</si>
  <si>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</si>
  <si>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</si>
  <si>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</si>
  <si>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</si>
  <si>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</si>
  <si>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</si>
  <si>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</si>
  <si>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</si>
  <si>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</si>
  <si>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</si>
  <si>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</si>
  <si>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</si>
  <si>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</si>
  <si>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</si>
  <si>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</si>
  <si>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</si>
  <si>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</si>
  <si>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</si>
  <si>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</si>
  <si>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</si>
  <si>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</si>
  <si>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</si>
  <si>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</si>
  <si>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</si>
  <si>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</si>
  <si>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</si>
  <si>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</si>
  <si>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</si>
  <si>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</si>
  <si>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</si>
  <si>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</si>
  <si>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</si>
  <si>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</si>
  <si>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</si>
  <si>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</si>
  <si>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</si>
  <si>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</si>
  <si>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</si>
  <si>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</si>
  <si>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</si>
  <si>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</si>
  <si>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</si>
  <si>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</si>
  <si>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</si>
  <si>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</si>
  <si>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</si>
  <si>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</si>
  <si>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</si>
  <si>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</si>
  <si>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</si>
  <si>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</si>
  <si>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</si>
  <si>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</si>
  <si>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</si>
  <si>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</si>
  <si>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</si>
  <si>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</si>
  <si>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</si>
  <si>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</si>
  <si>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</si>
  <si>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</si>
  <si>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</si>
  <si>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</si>
  <si>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</si>
  <si>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</si>
  <si>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</si>
  <si>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</si>
  <si>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</si>
  <si>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</si>
  <si>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</si>
  <si>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</si>
  <si>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</si>
  <si>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</si>
  <si>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</si>
  <si>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</si>
  <si>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</si>
  <si>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</si>
  <si>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</si>
  <si>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</si>
  <si>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</si>
  <si>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</si>
  <si>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</si>
  <si>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</si>
  <si>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</si>
  <si>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</si>
  <si>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</si>
  <si>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</si>
  <si>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</si>
  <si>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</si>
  <si>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</si>
  <si>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</si>
  <si>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</si>
  <si>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</si>
  <si>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</si>
  <si>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</si>
  <si>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</si>
  <si>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</si>
  <si>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</si>
  <si>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</si>
  <si>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</si>
  <si>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</si>
  <si>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</si>
  <si>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</si>
  <si>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</si>
  <si>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</si>
  <si>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</si>
  <si>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</si>
  <si>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</si>
  <si>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</si>
  <si>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</si>
  <si>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</si>
  <si>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</si>
  <si>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</si>
  <si>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</si>
  <si>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</si>
  <si>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</si>
  <si>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</si>
  <si>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</si>
  <si>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</si>
  <si>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</si>
  <si>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</si>
  <si>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</si>
  <si>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</si>
  <si>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</si>
  <si>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</si>
  <si>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</si>
  <si>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</si>
  <si>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</si>
  <si>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</si>
  <si>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</si>
  <si>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</si>
  <si>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</si>
  <si>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</si>
  <si>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</si>
  <si>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</si>
  <si>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</si>
  <si>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</si>
  <si>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</si>
  <si>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</si>
  <si>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</si>
  <si>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</si>
  <si>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</si>
  <si>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</si>
  <si>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</si>
  <si>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</si>
  <si>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</si>
  <si>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</si>
  <si>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</si>
  <si>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</si>
  <si>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</si>
  <si>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</si>
  <si>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</si>
  <si>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</si>
  <si>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</si>
  <si>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</si>
  <si>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</si>
  <si>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</si>
  <si>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</si>
  <si>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</si>
  <si>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</si>
  <si>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</si>
  <si>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</si>
  <si>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</si>
  <si>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</si>
  <si>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</si>
  <si>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</si>
  <si>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</si>
  <si>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</si>
  <si>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</si>
  <si>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</si>
  <si>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</si>
  <si>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</si>
  <si>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</si>
  <si>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</si>
  <si>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</si>
  <si>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</si>
  <si>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</si>
  <si>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</si>
  <si>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</si>
  <si>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</si>
  <si>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</si>
  <si>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</si>
  <si>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</si>
  <si>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</si>
  <si>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</si>
  <si>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</si>
  <si>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</si>
  <si>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</si>
  <si>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</si>
  <si>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</si>
  <si>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</si>
  <si>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</si>
  <si>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</si>
  <si>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</si>
  <si>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</si>
  <si>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</si>
  <si>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</si>
  <si>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</si>
  <si>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</si>
  <si>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</si>
  <si>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</si>
  <si>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</si>
  <si>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</si>
  <si>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</si>
  <si>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</si>
  <si>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</si>
  <si>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</si>
  <si>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</si>
  <si>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</si>
  <si>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</si>
  <si>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</si>
  <si>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</si>
  <si>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</si>
  <si>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</si>
  <si>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</si>
  <si>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</si>
  <si>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</si>
  <si>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</si>
  <si>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</si>
  <si>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</si>
  <si>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</si>
  <si>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</si>
  <si>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</si>
  <si>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</si>
  <si>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</si>
  <si>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</si>
  <si>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</si>
  <si>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</si>
  <si>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</si>
  <si>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</si>
  <si>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</si>
  <si>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</si>
  <si>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</si>
  <si>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</si>
  <si>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</si>
  <si>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</si>
  <si>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</si>
  <si>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</si>
  <si>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</si>
  <si>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</si>
  <si>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</si>
  <si>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</si>
  <si>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</si>
  <si>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</si>
  <si>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</si>
  <si>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</si>
  <si>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</si>
  <si>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</si>
  <si>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</si>
  <si>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</si>
  <si>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</si>
  <si>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</si>
  <si>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</si>
  <si>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</si>
  <si>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</si>
  <si>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</si>
  <si>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</si>
  <si>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</si>
  <si>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</si>
  <si>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</si>
  <si>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</si>
  <si>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</si>
  <si>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</si>
  <si>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</si>
  <si>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</si>
  <si>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</si>
  <si>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</si>
  <si>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</si>
  <si>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</si>
  <si>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</si>
  <si>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</si>
  <si>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</si>
  <si>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</si>
  <si>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</si>
  <si>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</si>
  <si>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</si>
  <si>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</si>
  <si>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</si>
  <si>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</si>
  <si>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</si>
  <si>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</si>
  <si>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</si>
  <si>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</si>
  <si>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</si>
  <si>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</si>
  <si>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</si>
  <si>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</si>
  <si>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</si>
  <si>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</si>
  <si>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</si>
  <si>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</si>
  <si>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</si>
  <si>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</si>
  <si>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</si>
  <si>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</si>
  <si>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</si>
  <si>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</si>
  <si>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</si>
  <si>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</si>
  <si>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</si>
  <si>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</si>
  <si>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</si>
  <si>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</si>
  <si>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</si>
  <si>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</si>
  <si>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</si>
  <si>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</si>
  <si>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</si>
  <si>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</si>
  <si>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</si>
  <si>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</si>
  <si>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</si>
  <si>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</si>
  <si>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</si>
  <si>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</si>
  <si>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</si>
  <si>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</si>
  <si>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</si>
  <si>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</si>
  <si>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</si>
  <si>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</si>
  <si>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</si>
  <si>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</si>
  <si>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</si>
  <si>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</si>
  <si>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</si>
  <si>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</si>
  <si>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</si>
  <si>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</si>
  <si>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</si>
  <si>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</si>
  <si>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</si>
  <si>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</si>
  <si>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</si>
  <si>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</si>
  <si>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</si>
  <si>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</si>
  <si>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</si>
  <si>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</si>
  <si>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</si>
  <si>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</si>
  <si>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</si>
  <si>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</si>
  <si>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</si>
  <si>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</si>
  <si>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</si>
  <si>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</si>
  <si>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</si>
  <si>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</si>
  <si>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</si>
  <si>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</si>
  <si>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</si>
  <si>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</si>
  <si>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</si>
  <si>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</si>
  <si>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</si>
  <si>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</si>
  <si>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</si>
  <si>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</si>
  <si>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</si>
  <si>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</si>
  <si>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</si>
  <si>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</si>
  <si>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</si>
  <si>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</si>
  <si>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</si>
  <si>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</si>
  <si>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</si>
  <si>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</si>
  <si>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</si>
  <si>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</si>
  <si>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</si>
  <si>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</si>
  <si>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</si>
  <si>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</si>
  <si>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</si>
  <si>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</si>
  <si>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</si>
  <si>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</si>
  <si>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</si>
  <si>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</si>
  <si>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</si>
  <si>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</si>
  <si>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</si>
  <si>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</si>
  <si>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</si>
  <si>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</si>
  <si>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</si>
  <si>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</si>
  <si>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</si>
  <si>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</si>
  <si>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</si>
  <si>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</si>
  <si>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</si>
  <si>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</si>
  <si>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</si>
  <si>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</si>
  <si>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</si>
  <si>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</si>
  <si>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</si>
  <si>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</si>
  <si>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</si>
  <si>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</si>
  <si>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</si>
  <si>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</si>
  <si>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</si>
  <si>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</si>
  <si>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</si>
  <si>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</si>
  <si>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</si>
  <si>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</si>
  <si>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</si>
  <si>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</si>
  <si>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</si>
  <si>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</si>
  <si>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</si>
  <si>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</si>
  <si>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</si>
  <si>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</si>
  <si>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</si>
  <si>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</si>
  <si>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</si>
  <si>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</si>
  <si>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</si>
  <si>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</si>
  <si>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</si>
  <si>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</si>
  <si>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</si>
  <si>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</si>
  <si>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</si>
  <si>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</si>
  <si>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</si>
  <si>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</si>
  <si>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</si>
  <si>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</si>
  <si>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</si>
  <si>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</si>
  <si>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</si>
  <si>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</si>
  <si>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</si>
  <si>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</si>
  <si>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</si>
  <si>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</si>
  <si>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</si>
  <si>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</si>
  <si>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</si>
  <si>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</si>
  <si>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</si>
  <si>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</si>
  <si>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</si>
  <si>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</si>
  <si>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</si>
  <si>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</si>
  <si>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</si>
  <si>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</si>
  <si>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</si>
  <si>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</si>
  <si>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</si>
  <si>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</si>
  <si>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</si>
  <si>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</si>
  <si>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</si>
  <si>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</si>
  <si>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</si>
  <si>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</si>
  <si>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</si>
  <si>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</si>
  <si>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</si>
  <si>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</si>
  <si>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</si>
  <si>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</si>
  <si>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</si>
  <si>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</si>
  <si>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</si>
  <si>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</si>
  <si>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</si>
  <si>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</si>
  <si>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</si>
  <si>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</si>
  <si>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</si>
  <si>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</si>
  <si>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</si>
  <si>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</si>
  <si>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</si>
  <si>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</si>
  <si>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</si>
  <si>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</si>
  <si>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</si>
  <si>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</si>
  <si>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</si>
  <si>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</si>
  <si>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</si>
  <si>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</si>
  <si>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</si>
  <si>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</si>
  <si>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</si>
  <si>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</si>
  <si>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</si>
  <si>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</si>
  <si>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</si>
  <si>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</si>
  <si>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</si>
  <si>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</si>
  <si>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</si>
  <si>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</si>
  <si>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</si>
  <si>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</si>
  <si>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</si>
  <si>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</si>
  <si>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</si>
  <si>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</si>
  <si>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</si>
  <si>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</si>
  <si>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</si>
  <si>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</si>
  <si>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</si>
  <si>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</si>
  <si>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</si>
  <si>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</si>
  <si>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</si>
  <si>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</si>
  <si>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</si>
  <si>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</si>
  <si>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</si>
  <si>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</si>
  <si>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</si>
  <si>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</si>
  <si>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</si>
  <si>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</si>
  <si>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</si>
  <si>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</si>
  <si>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</si>
  <si>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</si>
  <si>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</si>
  <si>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</si>
  <si>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</si>
  <si>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</si>
  <si>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</si>
  <si>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</si>
  <si>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</si>
  <si>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</si>
  <si>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</si>
  <si>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</si>
  <si>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</si>
  <si>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</si>
  <si>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</si>
  <si>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</si>
  <si>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</si>
  <si>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</si>
  <si>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</si>
  <si>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</si>
  <si>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</si>
  <si>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</si>
  <si>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</si>
  <si>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</si>
  <si>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</si>
  <si>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</si>
  <si>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</si>
  <si>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</si>
  <si>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</si>
  <si>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</si>
  <si>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</si>
  <si>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</si>
  <si>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</si>
  <si>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</si>
  <si>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</si>
  <si>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</si>
  <si>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</si>
  <si>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</si>
  <si>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</si>
  <si>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</si>
  <si>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</si>
  <si>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</si>
  <si>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</si>
  <si>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</si>
  <si>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</si>
  <si>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</si>
  <si>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</si>
  <si>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</si>
  <si>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</si>
  <si>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</si>
  <si>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</si>
  <si>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</si>
  <si>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</si>
  <si>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</si>
  <si>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</si>
  <si>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</si>
  <si>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</si>
  <si>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</si>
  <si>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</si>
  <si>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</si>
  <si>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</si>
  <si>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</si>
  <si>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</si>
  <si>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</si>
  <si>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</si>
  <si>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</si>
  <si>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</si>
  <si>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</si>
  <si>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</si>
  <si>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</si>
  <si>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</si>
  <si>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</si>
  <si>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</si>
  <si>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</si>
  <si>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</si>
  <si>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</si>
  <si>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</si>
  <si>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</si>
  <si>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</si>
  <si>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</si>
  <si>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</si>
  <si>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</si>
  <si>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</si>
  <si>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</si>
  <si>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</si>
  <si>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</si>
  <si>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</si>
  <si>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</si>
  <si>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</si>
  <si>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</si>
  <si>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</si>
  <si>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</si>
  <si>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</si>
  <si>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</si>
  <si>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</si>
  <si>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</si>
  <si>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</si>
  <si>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</si>
  <si>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</si>
  <si>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</si>
  <si>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</si>
  <si>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</si>
  <si>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</si>
  <si>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</si>
  <si>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</si>
  <si>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</si>
  <si>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</si>
  <si>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</si>
  <si>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</si>
  <si>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</si>
  <si>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</si>
  <si>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</si>
  <si>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</si>
  <si>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</si>
  <si>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</si>
  <si>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</si>
  <si>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</si>
  <si>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</si>
  <si>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</si>
  <si>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</si>
  <si>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</si>
  <si>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</si>
  <si>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</si>
  <si>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</si>
  <si>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</si>
  <si>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</si>
  <si>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</si>
  <si>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</si>
  <si>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</si>
  <si>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</si>
  <si>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</si>
  <si>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</si>
  <si>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</si>
  <si>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</si>
  <si>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</si>
  <si>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</si>
  <si>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</si>
  <si>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</si>
  <si>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</si>
  <si>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</si>
  <si>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</si>
  <si>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</si>
  <si>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</si>
  <si>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</si>
  <si>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</si>
  <si>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</si>
  <si>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</si>
  <si>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</si>
  <si>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</si>
  <si>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</si>
  <si>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</si>
  <si>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</si>
  <si>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</si>
  <si>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</si>
  <si>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</si>
  <si>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</si>
  <si>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</si>
  <si>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</si>
  <si>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</si>
  <si>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</si>
  <si>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</si>
  <si>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</si>
  <si>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</si>
  <si>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</si>
  <si>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</si>
  <si>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</si>
  <si>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</si>
  <si>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</si>
  <si>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</si>
  <si>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</si>
  <si>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</si>
  <si>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</si>
  <si>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</si>
  <si>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</si>
  <si>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</si>
  <si>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</si>
  <si>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</si>
  <si>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</si>
  <si>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</si>
  <si>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</si>
  <si>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</si>
  <si>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</si>
  <si>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</si>
  <si>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</si>
  <si>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</si>
  <si>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</si>
  <si>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</si>
  <si>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</si>
  <si>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</si>
  <si>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</si>
  <si>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</si>
  <si>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</si>
  <si>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</si>
  <si>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</si>
  <si>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</si>
  <si>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</si>
  <si>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</si>
  <si>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</si>
  <si>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</si>
  <si>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</si>
  <si>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</si>
  <si>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</si>
  <si>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</si>
  <si>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</si>
  <si>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</si>
  <si>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</si>
  <si>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</si>
  <si>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</si>
  <si>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</si>
  <si>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</si>
  <si>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</si>
  <si>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</si>
  <si>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</si>
  <si>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</si>
  <si>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</si>
  <si>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</si>
  <si>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</si>
  <si>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</si>
  <si>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</si>
  <si>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</si>
  <si>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</si>
  <si>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</si>
  <si>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</si>
  <si>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</si>
  <si>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</si>
  <si>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</si>
  <si>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</si>
  <si>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</si>
  <si>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</si>
  <si>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</si>
  <si>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</si>
  <si>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</si>
  <si>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</si>
  <si>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</si>
  <si>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</si>
  <si>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</si>
  <si>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</si>
  <si>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</si>
  <si>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</si>
  <si>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</si>
  <si>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</si>
  <si>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</si>
  <si>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</si>
  <si>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</si>
  <si>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</si>
  <si>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</si>
  <si>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</si>
  <si>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</si>
  <si>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</si>
  <si>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</si>
  <si>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</si>
  <si>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</si>
  <si>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</si>
  <si>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</si>
  <si>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</si>
  <si>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</si>
  <si>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</si>
  <si>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</si>
  <si>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</si>
  <si>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</si>
  <si>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</si>
  <si>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</si>
  <si>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</si>
  <si>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</si>
  <si>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</si>
  <si>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</si>
  <si>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</si>
  <si>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</si>
  <si>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</si>
  <si>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</si>
  <si>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</si>
  <si>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</si>
  <si>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</si>
  <si>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</si>
  <si>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</si>
  <si>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</si>
  <si>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</si>
  <si>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</si>
  <si>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</si>
  <si>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</si>
  <si>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</si>
  <si>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</si>
  <si>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</si>
  <si>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</si>
  <si>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</si>
  <si>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</si>
  <si>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</si>
  <si>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</si>
  <si>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</si>
  <si>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</si>
  <si>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</si>
  <si>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</si>
  <si>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</si>
  <si>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</si>
  <si>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</si>
  <si>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</si>
  <si>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</si>
  <si>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</si>
  <si>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</si>
  <si>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</si>
  <si>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</si>
  <si>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</si>
  <si>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</si>
  <si>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</si>
  <si>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</si>
  <si>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</si>
  <si>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</si>
  <si>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</si>
  <si>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</si>
  <si>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</si>
  <si>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</si>
  <si>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</si>
  <si>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</si>
  <si>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</si>
  <si>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</si>
  <si>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</si>
  <si>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</si>
  <si>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</si>
  <si>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</si>
  <si>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</si>
  <si>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</si>
  <si>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</si>
  <si>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</si>
  <si>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</si>
  <si>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</si>
  <si>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</si>
  <si>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</si>
  <si>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</si>
  <si>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</si>
  <si>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</si>
  <si>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</si>
  <si>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</si>
  <si>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</si>
  <si>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</si>
  <si>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</si>
  <si>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</si>
  <si>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</si>
  <si>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</si>
  <si>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</si>
  <si>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</si>
  <si>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</si>
  <si>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</si>
  <si>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</si>
  <si>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</si>
  <si>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</si>
  <si>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</si>
  <si>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</si>
  <si>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</si>
  <si>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</si>
  <si>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</si>
  <si>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</si>
  <si>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</si>
  <si>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</si>
  <si>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</si>
  <si>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</si>
  <si>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</si>
  <si>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</si>
  <si>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</si>
  <si>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</si>
  <si>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</si>
  <si>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</si>
  <si>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</si>
  <si>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</si>
  <si>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</si>
  <si>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</si>
  <si>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</si>
  <si>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</si>
  <si>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</si>
  <si>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</si>
  <si>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</si>
  <si>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</si>
  <si>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</si>
  <si>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</si>
  <si>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</si>
  <si>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</si>
  <si>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</si>
  <si>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</si>
  <si>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</si>
  <si>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</si>
  <si>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</si>
  <si>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</si>
  <si>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</si>
  <si>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</si>
  <si>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</si>
  <si>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</si>
  <si>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</si>
  <si>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</si>
  <si>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</si>
  <si>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</si>
  <si>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</si>
  <si>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</si>
  <si>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</si>
  <si>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</si>
  <si>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</si>
  <si>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</si>
  <si>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</si>
  <si>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</si>
  <si>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</si>
  <si>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</si>
  <si>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</si>
  <si>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</si>
  <si>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</si>
  <si>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</si>
  <si>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</si>
  <si>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</si>
  <si>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</si>
  <si>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</si>
  <si>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</si>
  <si>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</si>
  <si>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</si>
  <si>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</si>
  <si>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</si>
  <si>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</si>
  <si>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</si>
  <si>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</si>
  <si>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</si>
  <si>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</si>
  <si>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</si>
  <si>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</si>
  <si>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</si>
  <si>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</si>
  <si>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</si>
  <si>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</si>
  <si>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</si>
  <si>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</si>
  <si>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</si>
  <si>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</si>
  <si>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</si>
  <si>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</si>
  <si>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</si>
  <si>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</si>
  <si>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</si>
  <si>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</si>
  <si>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</si>
  <si>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</si>
  <si>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</si>
  <si>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</si>
  <si>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</si>
  <si>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</si>
  <si>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</si>
  <si>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</si>
  <si>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</si>
  <si>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</si>
  <si>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</si>
  <si>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</si>
  <si>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</si>
  <si>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</si>
  <si>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</si>
  <si>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</si>
  <si>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</si>
  <si>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</si>
  <si>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</si>
  <si>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</si>
  <si>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</si>
  <si>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</si>
  <si>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</si>
  <si>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</si>
  <si>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</si>
  <si>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</si>
  <si>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</si>
  <si>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</si>
  <si>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</si>
  <si>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</si>
  <si>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</si>
  <si>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</si>
  <si>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</si>
  <si>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</si>
  <si>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</si>
  <si>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</si>
  <si>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</si>
  <si>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</si>
  <si>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</si>
  <si>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</si>
  <si>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</si>
  <si>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</si>
  <si>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</si>
  <si>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</si>
  <si>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</si>
  <si>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</si>
  <si>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</si>
  <si>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</si>
  <si>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</si>
  <si>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</si>
  <si>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</si>
  <si>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</si>
  <si>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</si>
  <si>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</si>
  <si>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</si>
  <si>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</si>
  <si>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</si>
  <si>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</si>
  <si>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</si>
  <si>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</si>
  <si>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</si>
  <si>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</si>
  <si>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</si>
  <si>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</si>
  <si>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</si>
  <si>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</si>
  <si>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</si>
  <si>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</si>
  <si>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</si>
  <si>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</si>
  <si>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</si>
  <si>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</si>
  <si>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</si>
  <si>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</si>
  <si>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</si>
  <si>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</si>
  <si>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</si>
  <si>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</si>
  <si>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</si>
  <si>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</si>
  <si>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</si>
  <si>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</si>
  <si>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</si>
  <si>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</si>
  <si>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</si>
  <si>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</si>
  <si>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</si>
  <si>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</si>
  <si>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</si>
  <si>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</si>
  <si>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</si>
  <si>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</si>
  <si>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</si>
  <si>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</si>
  <si>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</si>
  <si>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</si>
  <si>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</si>
  <si>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</si>
  <si>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</si>
  <si>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</si>
  <si>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</si>
  <si>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</si>
  <si>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</si>
  <si>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</si>
  <si>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</si>
  <si>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</si>
  <si>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</si>
  <si>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</si>
  <si>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</si>
  <si>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</si>
  <si>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</si>
  <si>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</si>
  <si>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</si>
  <si>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</si>
  <si>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</si>
  <si>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</si>
  <si>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</si>
  <si>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</si>
  <si>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</si>
  <si>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</si>
  <si>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</si>
  <si>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</si>
  <si>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</si>
  <si>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</si>
  <si>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</si>
  <si>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</si>
  <si>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</si>
  <si>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</si>
  <si>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</si>
  <si>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</si>
  <si>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</si>
  <si>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</si>
  <si>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</si>
  <si>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</si>
  <si>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</si>
  <si>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</si>
  <si>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</si>
  <si>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</si>
  <si>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</si>
  <si>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</si>
  <si>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</si>
  <si>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</si>
  <si>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</si>
  <si>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</si>
  <si>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</si>
  <si>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</si>
  <si>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</si>
  <si>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</si>
  <si>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</si>
  <si>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</si>
  <si>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</si>
  <si>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</si>
  <si>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</si>
  <si>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</si>
  <si>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</si>
  <si>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</si>
  <si>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</si>
  <si>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</si>
  <si>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</si>
  <si>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</si>
  <si>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</si>
  <si>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</si>
  <si>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</si>
  <si>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</si>
  <si>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</si>
  <si>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</si>
  <si>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</si>
  <si>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</si>
  <si>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</si>
  <si>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</si>
  <si>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</si>
  <si>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</si>
  <si>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</si>
  <si>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</si>
  <si>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</si>
  <si>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</si>
  <si>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</si>
  <si>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</si>
  <si>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</si>
  <si>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</si>
  <si>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</si>
  <si>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</si>
  <si>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</si>
  <si>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</si>
  <si>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</si>
  <si>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</si>
  <si>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</si>
  <si>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</si>
  <si>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</si>
  <si>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</si>
  <si>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</si>
  <si>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</si>
  <si>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</si>
  <si>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</si>
  <si>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</si>
  <si>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</si>
  <si>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</si>
  <si>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</si>
  <si>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</si>
  <si>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</si>
  <si>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</si>
  <si>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</si>
  <si>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</si>
  <si>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</si>
  <si>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</si>
  <si>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</si>
  <si>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</si>
  <si>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</si>
  <si>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</si>
  <si>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</si>
  <si>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</si>
  <si>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</si>
  <si>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</si>
  <si>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</si>
  <si>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</si>
  <si>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</si>
  <si>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</si>
  <si>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</si>
  <si>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</si>
  <si>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</si>
  <si>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</si>
  <si>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</si>
  <si>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</si>
  <si>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</si>
  <si>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</si>
  <si>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</si>
  <si>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</si>
  <si>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</si>
  <si>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</si>
  <si>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</si>
  <si>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</si>
  <si>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</si>
  <si>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</si>
  <si>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</si>
  <si>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</si>
  <si>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</si>
  <si>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</si>
  <si>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</si>
  <si>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</si>
  <si>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</si>
  <si>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</si>
  <si>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</si>
  <si>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</si>
  <si>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</si>
  <si>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</si>
  <si>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</si>
  <si>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</si>
  <si>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</si>
  <si>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</si>
  <si>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</si>
  <si>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</si>
  <si>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</si>
  <si>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</si>
  <si>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</si>
  <si>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</si>
  <si>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</si>
  <si>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</si>
  <si>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</si>
  <si>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</si>
  <si>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</si>
  <si>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</si>
  <si>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</si>
  <si>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</si>
  <si>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</si>
  <si>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</si>
  <si>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</si>
  <si>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</si>
  <si>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</si>
  <si>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</si>
  <si>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</si>
  <si>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</si>
  <si>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</si>
  <si>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</si>
  <si>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</si>
  <si>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</si>
  <si>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</si>
  <si>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</si>
  <si>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</si>
  <si>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</si>
  <si>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</si>
  <si>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</si>
  <si>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</si>
  <si>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</si>
  <si>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</si>
  <si>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</si>
  <si>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</si>
  <si>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</si>
  <si>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</si>
  <si>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</si>
  <si>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</si>
  <si>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</si>
  <si>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</si>
  <si>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</si>
  <si>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</si>
  <si>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</si>
  <si>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</si>
  <si>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</si>
  <si>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</si>
  <si>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</si>
  <si>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</si>
  <si>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</si>
  <si>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</si>
  <si>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</si>
  <si>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</si>
  <si>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</si>
  <si>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</si>
  <si>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</si>
  <si>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</si>
  <si>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</si>
  <si>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</si>
  <si>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</si>
  <si>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</si>
  <si>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</si>
  <si>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</si>
  <si>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</si>
  <si>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</si>
  <si>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</si>
  <si>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</si>
  <si>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</si>
  <si>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</si>
  <si>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</si>
  <si>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</si>
  <si>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</si>
  <si>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</si>
  <si>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</si>
  <si>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</si>
  <si>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</si>
  <si>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</si>
  <si>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</si>
  <si>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</si>
  <si>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</si>
  <si>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</si>
  <si>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</si>
  <si>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</si>
  <si>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</si>
  <si>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</si>
  <si>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</si>
  <si>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</si>
  <si>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</si>
  <si>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</si>
  <si>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</si>
  <si>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</si>
  <si>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</si>
  <si>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</si>
  <si>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</si>
  <si>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</si>
  <si>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</si>
  <si>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</si>
  <si>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</si>
  <si>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</si>
  <si>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</si>
  <si>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</si>
  <si>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</si>
  <si>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</si>
  <si>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</si>
  <si>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</si>
  <si>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</si>
  <si>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</si>
  <si>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</si>
  <si>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</si>
  <si>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</si>
  <si>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</si>
  <si>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</si>
  <si>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</si>
  <si>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</si>
  <si>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</si>
  <si>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</si>
  <si>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</si>
  <si>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</si>
  <si>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</si>
  <si>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</si>
  <si>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</si>
  <si>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</si>
  <si>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</si>
  <si>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</si>
  <si>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</si>
  <si>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</si>
  <si>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</si>
  <si>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</si>
  <si>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</si>
  <si>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</si>
  <si>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</si>
  <si>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</si>
  <si>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</si>
  <si>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</si>
  <si>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</si>
  <si>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</si>
  <si>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</si>
  <si>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</si>
  <si>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</si>
  <si>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</si>
  <si>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</si>
  <si>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</si>
  <si>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</si>
  <si>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</si>
  <si>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</si>
  <si>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</si>
  <si>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</si>
  <si>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</si>
  <si>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</si>
  <si>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</si>
  <si>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</si>
  <si>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</si>
  <si>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</si>
  <si>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</si>
  <si>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</si>
  <si>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</si>
  <si>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</si>
  <si>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</si>
  <si>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</si>
  <si>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</si>
  <si>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</si>
  <si>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</si>
  <si>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</si>
  <si>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</si>
  <si>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</si>
  <si>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</si>
  <si>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</si>
  <si>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</si>
  <si>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</si>
  <si>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</si>
  <si>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</si>
  <si>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</si>
  <si>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</si>
  <si>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</si>
  <si>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</si>
  <si>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</si>
  <si>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</si>
  <si>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</si>
  <si>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</si>
  <si>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</si>
  <si>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</si>
  <si>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</si>
  <si>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</si>
  <si>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</si>
  <si>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</si>
  <si>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</si>
  <si>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</si>
  <si>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</si>
  <si>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</si>
  <si>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</si>
  <si>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</si>
  <si>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</si>
  <si>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</si>
  <si>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</si>
  <si>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</si>
  <si>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</si>
  <si>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</si>
  <si>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</si>
  <si>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</si>
  <si>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</si>
  <si>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</si>
  <si>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</si>
  <si>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</si>
  <si>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</si>
  <si>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</si>
  <si>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</si>
  <si>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</si>
  <si>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</si>
  <si>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</si>
  <si>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</si>
  <si>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</si>
  <si>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</si>
  <si>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</si>
  <si>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</si>
  <si>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</si>
  <si>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</si>
  <si>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</si>
  <si>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</si>
  <si>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</si>
  <si>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</si>
  <si>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</si>
  <si>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</si>
  <si>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</si>
  <si>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</si>
  <si>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</si>
  <si>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</si>
  <si>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</si>
  <si>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</si>
  <si>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</si>
  <si>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</si>
  <si>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</si>
  <si>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</si>
  <si>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</si>
  <si>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</si>
  <si>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</si>
  <si>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</si>
  <si>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</si>
  <si>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</si>
  <si>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</si>
  <si>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</si>
  <si>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</si>
  <si>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</si>
  <si>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</si>
  <si>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</si>
  <si>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</si>
  <si>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</si>
  <si>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</si>
  <si>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</si>
  <si>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</si>
  <si>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</si>
  <si>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</si>
  <si>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</si>
  <si>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</si>
  <si>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</si>
  <si>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</si>
  <si>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</si>
  <si>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</si>
  <si>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</si>
  <si>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</si>
  <si>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</si>
  <si>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</si>
  <si>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</si>
  <si>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</si>
  <si>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</si>
  <si>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</si>
  <si>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</si>
  <si>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</si>
  <si>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</si>
  <si>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</si>
  <si>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</si>
  <si>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</si>
  <si>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</si>
  <si>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</si>
  <si>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</si>
  <si>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</si>
  <si>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</si>
  <si>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</si>
  <si>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</si>
  <si>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</si>
  <si>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</si>
  <si>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</si>
  <si>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</si>
  <si>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</si>
  <si>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</si>
  <si>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</si>
  <si>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</si>
  <si>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</si>
  <si>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</si>
  <si>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</si>
  <si>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</si>
  <si>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</si>
  <si>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</si>
  <si>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</si>
  <si>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</si>
  <si>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</si>
  <si>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</si>
  <si>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</si>
  <si>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</si>
  <si>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</si>
  <si>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</si>
  <si>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</si>
  <si>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</si>
  <si>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</si>
  <si>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</si>
  <si>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</si>
  <si>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</si>
  <si>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</si>
  <si>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</si>
  <si>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</si>
  <si>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</si>
  <si>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</si>
  <si>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</si>
  <si>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</si>
  <si>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</si>
  <si>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</si>
  <si>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</si>
  <si>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</si>
  <si>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</si>
  <si>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</si>
  <si>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</si>
  <si>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</si>
  <si>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</si>
  <si>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</si>
  <si>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</si>
  <si>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</si>
  <si>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</si>
  <si>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</si>
  <si>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</si>
  <si>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</si>
  <si>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</si>
  <si>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</si>
  <si>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</si>
  <si>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</si>
  <si>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</si>
  <si>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</si>
  <si>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</si>
  <si>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</si>
  <si>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</si>
  <si>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</si>
  <si>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</si>
  <si>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</si>
  <si>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</si>
  <si>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</si>
  <si>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</si>
  <si>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</si>
  <si>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</si>
  <si>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</si>
  <si>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</si>
  <si>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</si>
  <si>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</si>
  <si>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</si>
  <si>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</si>
  <si>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</si>
  <si>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</si>
  <si>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</si>
  <si>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</si>
  <si>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</si>
  <si>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</si>
  <si>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</si>
  <si>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</si>
  <si>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</si>
  <si>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</si>
  <si>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</si>
  <si>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</si>
  <si>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</si>
  <si>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</si>
  <si>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</si>
  <si>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</si>
  <si>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</si>
  <si>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</si>
  <si>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</si>
  <si>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</si>
  <si>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</si>
  <si>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</si>
  <si>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</si>
  <si>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</si>
  <si>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</si>
  <si>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</si>
  <si>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</si>
  <si>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</si>
  <si>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</si>
  <si>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</si>
  <si>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</si>
  <si>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</si>
  <si>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</si>
  <si>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</si>
  <si>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</si>
  <si>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</si>
  <si>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</si>
  <si>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</si>
  <si>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</si>
  <si>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</si>
  <si>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</si>
  <si>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</si>
  <si>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</si>
  <si>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</si>
  <si>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</si>
  <si>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</si>
  <si>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</si>
  <si>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</si>
  <si>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</si>
  <si>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</si>
  <si>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</si>
  <si>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</si>
  <si>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</si>
  <si>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</si>
  <si>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</si>
  <si>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</si>
  <si>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</si>
  <si>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</si>
  <si>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</si>
  <si>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</si>
  <si>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</si>
  <si>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</si>
  <si>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</si>
  <si>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</si>
  <si>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</si>
  <si>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</si>
  <si>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</si>
  <si>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</si>
  <si>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</si>
  <si>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</si>
  <si>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</si>
  <si>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</si>
  <si>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</si>
  <si>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</si>
  <si>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</si>
  <si>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</si>
  <si>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</si>
  <si>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</si>
  <si>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</si>
  <si>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</si>
  <si>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</si>
  <si>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</si>
  <si>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</si>
  <si>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</si>
  <si>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</si>
  <si>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</si>
  <si>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</si>
  <si>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</si>
  <si>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</si>
  <si>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</si>
  <si>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</si>
  <si>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</si>
  <si>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</si>
  <si>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</si>
  <si>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</si>
  <si>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</si>
  <si>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</si>
  <si>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</si>
  <si>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</si>
  <si>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</si>
  <si>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</si>
  <si>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</si>
  <si>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</si>
  <si>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</si>
  <si>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</si>
  <si>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</si>
  <si>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</si>
  <si>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</si>
  <si>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</si>
  <si>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</si>
  <si>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</si>
  <si>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</si>
  <si>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</si>
  <si>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</si>
  <si>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</si>
  <si>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</si>
  <si>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</si>
  <si>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</si>
  <si>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</si>
  <si>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</si>
  <si>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</si>
  <si>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</si>
  <si>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</si>
  <si>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</si>
  <si>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</si>
  <si>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</si>
  <si>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</si>
  <si>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</si>
  <si>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</si>
  <si>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</si>
  <si>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</si>
  <si>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</si>
  <si>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</si>
  <si>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</si>
  <si>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</si>
  <si>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</si>
  <si>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</si>
  <si>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</si>
  <si>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</si>
  <si>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</si>
  <si>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</si>
  <si>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</si>
  <si>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</si>
  <si>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</si>
  <si>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</si>
  <si>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</si>
  <si>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</si>
  <si>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</si>
  <si>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</si>
  <si>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</si>
  <si>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</si>
  <si>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</si>
  <si>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</si>
  <si>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</si>
  <si>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</si>
  <si>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</si>
  <si>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</si>
  <si>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</si>
  <si>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</si>
  <si>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</si>
  <si>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</si>
  <si>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</si>
  <si>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</si>
  <si>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</si>
  <si>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</si>
  <si>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</si>
  <si>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</si>
  <si>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</si>
  <si>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</si>
  <si>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</si>
  <si>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</si>
  <si>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</si>
  <si>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</si>
  <si>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</si>
  <si>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</si>
  <si>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</si>
  <si>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</si>
  <si>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</si>
  <si>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</si>
  <si>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</si>
  <si>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</si>
  <si>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</si>
  <si>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</si>
  <si>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</si>
  <si>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</si>
  <si>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</si>
  <si>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</si>
  <si>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</si>
  <si>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</si>
  <si>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</si>
  <si>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</si>
  <si>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</si>
  <si>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</si>
  <si>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</si>
  <si>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</si>
  <si>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</si>
  <si>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</si>
  <si>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</si>
  <si>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</si>
  <si>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</si>
  <si>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</si>
  <si>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</si>
  <si>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</si>
  <si>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</si>
  <si>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</si>
  <si>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</si>
  <si>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</si>
  <si>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</si>
  <si>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</si>
  <si>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</si>
  <si>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</si>
  <si>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</si>
  <si>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</si>
  <si>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</si>
  <si>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</si>
  <si>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</si>
  <si>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</si>
  <si>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</si>
  <si>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</si>
  <si>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</si>
  <si>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</si>
  <si>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</si>
  <si>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</si>
  <si>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</si>
  <si>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</si>
  <si>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</si>
  <si>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</si>
  <si>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</si>
  <si>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</si>
  <si>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</si>
  <si>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</si>
  <si>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</si>
  <si>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</si>
  <si>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</si>
  <si>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</si>
  <si>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</si>
  <si>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</si>
  <si>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</si>
  <si>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</si>
  <si>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</si>
  <si>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</si>
  <si>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</si>
  <si>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</si>
  <si>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</si>
  <si>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</si>
  <si>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</si>
  <si>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</si>
  <si>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</si>
  <si>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</si>
  <si>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</si>
  <si>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</si>
  <si>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</si>
  <si>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</si>
  <si>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</si>
  <si>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</si>
  <si>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</si>
  <si>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</si>
  <si>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</si>
  <si>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</si>
  <si>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</si>
  <si>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</si>
  <si>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</si>
  <si>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</si>
  <si>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</si>
  <si>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</si>
  <si>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</si>
  <si>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</si>
  <si>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</si>
  <si>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</si>
  <si>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</si>
  <si>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</si>
  <si>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</si>
  <si>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</si>
  <si>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</si>
  <si>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</si>
  <si>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</si>
  <si>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</si>
  <si>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</si>
  <si>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</si>
  <si>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</si>
  <si>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</si>
  <si>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</si>
  <si>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</si>
  <si>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</si>
  <si>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</si>
  <si>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</si>
  <si>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</si>
  <si>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</si>
  <si>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</si>
  <si>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</si>
  <si>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</si>
  <si>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</si>
  <si>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</si>
  <si>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</si>
  <si>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</si>
  <si>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</si>
  <si>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</si>
  <si>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</si>
  <si>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</si>
  <si>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</si>
  <si>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</si>
  <si>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</si>
  <si>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</si>
  <si>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</si>
  <si>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</si>
  <si>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</si>
  <si>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</si>
  <si>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</si>
  <si>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</si>
  <si>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</si>
  <si>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</si>
  <si>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</si>
  <si>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</si>
  <si>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</si>
  <si>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</si>
  <si>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</si>
  <si>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</si>
  <si>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</si>
  <si>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</si>
  <si>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</si>
  <si>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</si>
  <si>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</si>
  <si>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</si>
  <si>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</si>
  <si>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</si>
  <si>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</si>
  <si>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</si>
  <si>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</si>
  <si>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</si>
  <si>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</si>
  <si>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</si>
  <si>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</si>
  <si>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</si>
  <si>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</si>
  <si>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</si>
  <si>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</si>
  <si>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</si>
  <si>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</si>
  <si>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</si>
  <si>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</si>
  <si>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</si>
  <si>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</si>
  <si>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</si>
  <si>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</si>
  <si>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</si>
  <si>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</si>
  <si>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</si>
  <si>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</si>
  <si>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</si>
  <si>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</si>
  <si>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</si>
  <si>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</si>
  <si>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</si>
  <si>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</si>
  <si>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</si>
  <si>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</si>
  <si>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</si>
  <si>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</si>
  <si>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</si>
  <si>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</si>
  <si>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</si>
  <si>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</si>
  <si>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</si>
  <si>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</si>
  <si>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</si>
  <si>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</si>
  <si>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</si>
  <si>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</si>
  <si>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</si>
  <si>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</si>
  <si>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</si>
  <si>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</si>
  <si>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</si>
  <si>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</si>
  <si>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</si>
  <si>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</si>
  <si>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</si>
  <si>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</si>
  <si>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</si>
  <si>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</si>
  <si>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</si>
  <si>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</si>
  <si>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</si>
  <si>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</si>
  <si>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</si>
  <si>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</si>
  <si>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</si>
  <si>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</si>
  <si>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</si>
  <si>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</si>
  <si>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</si>
  <si>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</si>
  <si>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</si>
  <si>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</si>
  <si>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</si>
  <si>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</si>
  <si>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</si>
  <si>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</si>
  <si>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</si>
  <si>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</si>
  <si>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</si>
  <si>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</si>
  <si>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</si>
  <si>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</si>
  <si>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</si>
  <si>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</si>
  <si>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</si>
  <si>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</si>
  <si>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</si>
  <si>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</si>
  <si>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</si>
  <si>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</si>
  <si>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</si>
  <si>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</si>
  <si>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</si>
  <si>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</si>
  <si>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</si>
  <si>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</si>
  <si>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</si>
  <si>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</si>
  <si>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</si>
  <si>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</si>
  <si>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</si>
  <si>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</si>
  <si>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</si>
  <si>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</si>
  <si>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</si>
  <si>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</si>
  <si>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</si>
  <si>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</si>
  <si>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</si>
  <si>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</si>
  <si>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</si>
  <si>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</si>
  <si>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</si>
  <si>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</si>
  <si>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</si>
  <si>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</si>
  <si>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</si>
  <si>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</si>
  <si>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</si>
  <si>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</si>
  <si>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</si>
  <si>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</si>
  <si>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</si>
  <si>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</si>
  <si>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</si>
  <si>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</si>
  <si>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</si>
  <si>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</si>
  <si>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</si>
  <si>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</si>
  <si>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</si>
  <si>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</si>
  <si>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</si>
  <si>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</si>
  <si>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</si>
  <si>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</si>
  <si>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</si>
  <si>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</si>
  <si>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</si>
  <si>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</si>
  <si>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</si>
  <si>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</si>
  <si>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</si>
  <si>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</si>
  <si>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</si>
  <si>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</si>
  <si>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</si>
  <si>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</si>
  <si>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</si>
  <si>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</si>
  <si>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</si>
  <si>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</si>
  <si>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</si>
  <si>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</si>
  <si>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</si>
  <si>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</si>
  <si>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</si>
  <si>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</si>
  <si>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</si>
  <si>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</si>
  <si>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</si>
  <si>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</si>
  <si>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</si>
  <si>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</si>
  <si>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</si>
  <si>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</si>
  <si>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</si>
  <si>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</si>
  <si>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</si>
  <si>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</si>
  <si>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</si>
  <si>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</si>
  <si>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</si>
  <si>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</si>
  <si>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</si>
  <si>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</si>
  <si>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</si>
  <si>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</si>
  <si>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</si>
  <si>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</si>
  <si>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</si>
  <si>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</si>
  <si>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</si>
  <si>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</si>
  <si>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</si>
  <si>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</si>
  <si>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</si>
  <si>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</si>
  <si>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</si>
  <si>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</si>
  <si>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</si>
  <si>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</si>
  <si>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</si>
  <si>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</si>
  <si>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</si>
  <si>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</si>
  <si>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</si>
  <si>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</si>
  <si>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</si>
  <si>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</si>
  <si>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</si>
  <si>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</si>
  <si>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</si>
  <si>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</si>
  <si>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</si>
  <si>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</si>
  <si>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</si>
  <si>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</si>
  <si>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</si>
  <si>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</si>
  <si>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</si>
  <si>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</si>
  <si>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</si>
  <si>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</si>
  <si>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</si>
  <si>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</si>
  <si>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</si>
  <si>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</si>
  <si>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</si>
  <si>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</si>
  <si>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</si>
  <si>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</si>
  <si>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</si>
  <si>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</si>
  <si>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</si>
  <si>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</si>
  <si>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</si>
  <si>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</si>
  <si>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</si>
  <si>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</si>
  <si>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</si>
  <si>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</si>
  <si>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</si>
  <si>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</si>
  <si>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</si>
  <si>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</si>
  <si>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</si>
  <si>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</si>
  <si>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</si>
  <si>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</si>
  <si>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</si>
  <si>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</si>
  <si>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</si>
  <si>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</si>
  <si>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</si>
  <si>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</si>
  <si>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</si>
  <si>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</si>
  <si>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</si>
  <si>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</si>
  <si>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</si>
  <si>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</si>
  <si>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</si>
  <si>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</si>
  <si>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</si>
  <si>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</si>
  <si>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</si>
  <si>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</si>
  <si>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</si>
  <si>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</si>
  <si>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</si>
  <si>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</si>
  <si>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</si>
  <si>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</si>
  <si>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</si>
  <si>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</si>
  <si>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</si>
  <si>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</si>
  <si>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</si>
  <si>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</si>
  <si>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</si>
  <si>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</si>
  <si>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</si>
  <si>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</si>
  <si>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</si>
  <si>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</si>
  <si>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</si>
  <si>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</si>
  <si>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</si>
  <si>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</si>
  <si>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</si>
  <si>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</si>
  <si>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</si>
  <si>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</si>
  <si>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</si>
  <si>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</si>
  <si>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</si>
  <si>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</si>
  <si>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</si>
  <si>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</si>
  <si>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</si>
  <si>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</si>
  <si>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</si>
  <si>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</si>
  <si>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</si>
  <si>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</si>
  <si>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</si>
  <si>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</si>
  <si>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</si>
  <si>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</si>
  <si>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</si>
  <si>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</si>
  <si>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</si>
  <si>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</si>
  <si>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</si>
  <si>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</si>
  <si>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</si>
  <si>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</si>
  <si>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</si>
  <si>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</si>
  <si>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</si>
  <si>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</si>
  <si>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</si>
  <si>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</si>
  <si>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</si>
  <si>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</si>
  <si>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</si>
  <si>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</si>
  <si>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</si>
  <si>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</si>
  <si>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</si>
  <si>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</si>
  <si>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</si>
  <si>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</si>
  <si>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</si>
  <si>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</si>
  <si>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</si>
  <si>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</si>
  <si>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</si>
  <si>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</si>
  <si>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</si>
  <si>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</si>
  <si>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</si>
  <si>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</si>
  <si>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</si>
  <si>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</si>
  <si>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</si>
  <si>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</si>
  <si>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</si>
  <si>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</si>
  <si>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</si>
  <si>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</si>
  <si>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</si>
  <si>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</si>
  <si>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</si>
  <si>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</si>
  <si>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</si>
  <si>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</si>
  <si>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</si>
  <si>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</si>
  <si>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</si>
  <si>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</si>
  <si>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</si>
  <si>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</si>
  <si>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</si>
  <si>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</si>
  <si>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</si>
  <si>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</si>
  <si>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</si>
  <si>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</si>
  <si>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</si>
  <si>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</si>
  <si>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</si>
  <si>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</si>
  <si>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</si>
  <si>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</si>
  <si>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</si>
  <si>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</si>
  <si>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</si>
  <si>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</si>
  <si>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</si>
  <si>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</si>
  <si>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</si>
  <si>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</si>
  <si>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</si>
  <si>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</si>
  <si>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</si>
  <si>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</si>
  <si>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</si>
  <si>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</si>
  <si>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</si>
  <si>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</si>
  <si>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</si>
  <si>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</si>
  <si>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</si>
  <si>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</si>
  <si>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</si>
  <si>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</si>
  <si>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</si>
  <si>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</si>
  <si>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</si>
  <si>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</si>
  <si>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</si>
  <si>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</si>
  <si>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</si>
  <si>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</si>
  <si>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</si>
  <si>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</si>
  <si>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</si>
  <si>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</si>
  <si>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</si>
  <si>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</si>
  <si>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</si>
  <si>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</si>
  <si>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</si>
  <si>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</si>
  <si>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</si>
  <si>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</si>
  <si>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</si>
  <si>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</si>
  <si>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</si>
  <si>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</si>
  <si>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</si>
  <si>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</si>
  <si>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</si>
  <si>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</si>
  <si>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</si>
  <si>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</si>
  <si>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</si>
  <si>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</si>
  <si>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</si>
  <si>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</si>
  <si>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</si>
  <si>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</si>
  <si>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</si>
  <si>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</si>
  <si>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</si>
  <si>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</si>
  <si>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</si>
  <si>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</si>
  <si>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</si>
  <si>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</si>
  <si>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</si>
  <si>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</si>
  <si>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</si>
  <si>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</si>
  <si>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</si>
  <si>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</si>
  <si>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</si>
  <si>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</si>
  <si>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</si>
  <si>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</si>
  <si>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</si>
  <si>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</si>
  <si>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</si>
  <si>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</si>
  <si>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</si>
  <si>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</si>
  <si>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</si>
  <si>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</si>
  <si>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</si>
  <si>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</si>
  <si>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</si>
  <si>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</si>
  <si>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</si>
  <si>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</si>
  <si>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</si>
  <si>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</si>
  <si>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</si>
  <si>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</si>
  <si>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</si>
  <si>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</si>
  <si>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</si>
  <si>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</si>
  <si>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</si>
  <si>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</si>
  <si>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</si>
  <si>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</si>
  <si>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</si>
  <si>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</si>
  <si>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</si>
  <si>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</si>
  <si>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</si>
  <si>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</si>
  <si>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</si>
  <si>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</si>
  <si>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</si>
  <si>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</si>
  <si>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</si>
  <si>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</si>
  <si>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</si>
  <si>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</si>
  <si>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</si>
  <si>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</si>
  <si>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</si>
  <si>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</si>
  <si>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</si>
  <si>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</si>
  <si>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</si>
  <si>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</si>
  <si>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</si>
  <si>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</si>
  <si>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</si>
  <si>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</si>
  <si>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</si>
  <si>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</si>
  <si>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</si>
  <si>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</si>
  <si>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</si>
  <si>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</si>
  <si>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</si>
  <si>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</si>
  <si>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</si>
  <si>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</si>
  <si>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</si>
  <si>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</si>
  <si>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</si>
  <si>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</si>
  <si>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</si>
  <si>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</si>
  <si>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</si>
  <si>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</si>
  <si>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</si>
  <si>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</si>
  <si>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</si>
  <si>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</si>
  <si>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</si>
  <si>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</si>
  <si>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</si>
  <si>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</si>
  <si>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</si>
  <si>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</si>
  <si>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</si>
  <si>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</si>
  <si>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</si>
  <si>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</si>
  <si>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</si>
  <si>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</si>
  <si>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</si>
  <si>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</si>
  <si>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</si>
  <si>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</si>
  <si>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</si>
  <si>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</si>
  <si>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</si>
  <si>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</si>
  <si>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</si>
  <si>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</si>
  <si>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</si>
  <si>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</si>
  <si>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</si>
  <si>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</si>
  <si>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</si>
  <si>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</si>
  <si>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</si>
  <si>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</si>
  <si>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</si>
  <si>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</si>
  <si>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</si>
  <si>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</si>
  <si>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</si>
  <si>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</si>
  <si>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</si>
  <si>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</si>
  <si>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</si>
  <si>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</si>
  <si>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</si>
  <si>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</si>
  <si>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</si>
  <si>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</si>
  <si>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</si>
  <si>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</si>
  <si>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</si>
  <si>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</si>
  <si>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</si>
  <si>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</si>
  <si>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</si>
  <si>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</si>
  <si>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</si>
  <si>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</si>
  <si>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</si>
  <si>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</si>
  <si>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</si>
  <si>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</si>
  <si>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</si>
  <si>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</si>
  <si>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</si>
  <si>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</si>
  <si>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</si>
  <si>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</si>
  <si>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</si>
  <si>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</si>
  <si>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</si>
  <si>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</si>
  <si>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</si>
  <si>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</si>
  <si>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</si>
  <si>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</si>
  <si>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</si>
  <si>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</si>
  <si>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</si>
  <si>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</si>
  <si>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</si>
  <si>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</si>
  <si>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</si>
  <si>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</si>
  <si>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</si>
  <si>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</si>
  <si>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</si>
  <si>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</si>
  <si>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</si>
  <si>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</si>
  <si>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</si>
  <si>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</si>
  <si>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</si>
  <si>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</si>
  <si>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</si>
  <si>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</si>
  <si>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</si>
  <si>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</si>
  <si>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</si>
  <si>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</si>
  <si>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</si>
  <si>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</si>
  <si>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</si>
  <si>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</si>
  <si>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</si>
  <si>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</si>
  <si>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</si>
  <si>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</si>
  <si>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</si>
  <si>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</si>
  <si>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</si>
  <si>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</si>
  <si>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</si>
  <si>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</si>
  <si>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</si>
  <si>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</si>
  <si>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</si>
  <si>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</si>
  <si>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</si>
  <si>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</si>
  <si>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</si>
  <si>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</si>
  <si>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</si>
  <si>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</si>
  <si>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</si>
  <si>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</si>
  <si>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</si>
  <si>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</si>
  <si>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</si>
  <si>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</si>
  <si>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</si>
  <si>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</si>
  <si>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</si>
  <si>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</si>
  <si>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</si>
  <si>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</si>
  <si>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</si>
  <si>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</si>
  <si>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</si>
  <si>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</si>
  <si>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</si>
  <si>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</si>
  <si>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</si>
  <si>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</si>
  <si>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</si>
  <si>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</si>
  <si>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</si>
  <si>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</si>
  <si>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</si>
  <si>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</si>
  <si>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</si>
  <si>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</si>
  <si>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</si>
  <si>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</si>
  <si>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</si>
  <si>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</si>
  <si>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</si>
  <si>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</si>
  <si>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</si>
  <si>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</si>
  <si>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</si>
  <si>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</si>
  <si>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</si>
  <si>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</si>
  <si>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</si>
  <si>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</si>
  <si>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</si>
  <si>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</si>
  <si>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</si>
  <si>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</si>
  <si>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</si>
  <si>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</si>
  <si>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</si>
  <si>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</si>
  <si>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</si>
  <si>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</si>
  <si>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</si>
  <si>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</si>
  <si>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</si>
  <si>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</si>
  <si>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</si>
  <si>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</si>
  <si>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</si>
  <si>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</si>
  <si>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</si>
  <si>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</si>
  <si>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</si>
  <si>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</si>
  <si>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</si>
  <si>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</si>
  <si>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</si>
  <si>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</si>
  <si>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</si>
  <si>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</si>
  <si>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</si>
  <si>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</si>
  <si>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</si>
  <si>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</si>
  <si>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</si>
  <si>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</si>
  <si>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</si>
  <si>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</si>
  <si>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</si>
  <si>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</si>
  <si>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</si>
  <si>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</si>
  <si>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</si>
  <si>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</si>
  <si>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</si>
  <si>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</si>
  <si>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</si>
  <si>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</si>
  <si>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</si>
  <si>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</si>
  <si>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</si>
  <si>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</si>
  <si>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</si>
  <si>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</si>
  <si>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</si>
  <si>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</si>
  <si>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</si>
  <si>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</si>
  <si>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</si>
  <si>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</si>
  <si>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</si>
  <si>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</si>
  <si>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</si>
  <si>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</si>
  <si>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</si>
  <si>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</si>
  <si>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</si>
  <si>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</si>
  <si>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</si>
  <si>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</si>
  <si>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</si>
  <si>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</si>
  <si>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</si>
  <si>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</si>
  <si>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</si>
  <si>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</si>
  <si>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</si>
  <si>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</si>
  <si>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</si>
  <si>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</si>
  <si>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</si>
  <si>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</si>
  <si>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</si>
  <si>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</si>
  <si>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</si>
  <si>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</si>
  <si>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</si>
  <si>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</si>
  <si>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</si>
  <si>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</si>
  <si>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</si>
  <si>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</si>
  <si>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</si>
  <si>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</si>
  <si>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</si>
  <si>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</si>
  <si>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</si>
  <si>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</si>
  <si>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</si>
  <si>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</si>
  <si>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</si>
  <si>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</si>
  <si>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</si>
  <si>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</si>
  <si>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</si>
  <si>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</si>
  <si>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</si>
  <si>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</si>
  <si>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</si>
  <si>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</si>
  <si>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</si>
  <si>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</si>
  <si>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</si>
  <si>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</si>
  <si>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</si>
  <si>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</si>
  <si>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</si>
  <si>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</si>
  <si>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</si>
  <si>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</si>
  <si>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</si>
  <si>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</si>
  <si>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</si>
  <si>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</si>
  <si>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</si>
  <si>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</si>
  <si>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</si>
  <si>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</si>
  <si>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</si>
  <si>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</si>
  <si>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</si>
  <si>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</si>
  <si>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</si>
  <si>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</si>
  <si>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</si>
  <si>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</si>
  <si>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</si>
  <si>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</si>
  <si>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</si>
  <si>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</si>
  <si>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</si>
  <si>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</si>
  <si>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</si>
  <si>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</si>
  <si>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</si>
  <si>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</si>
  <si>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</si>
  <si>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</si>
  <si>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</si>
  <si>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</si>
  <si>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</si>
  <si>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</si>
  <si>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</si>
  <si>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</si>
  <si>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</si>
  <si>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</si>
  <si>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</si>
  <si>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</si>
  <si>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</si>
  <si>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</si>
  <si>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</si>
  <si>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</si>
  <si>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</si>
  <si>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</si>
  <si>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</si>
  <si>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</si>
  <si>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</si>
  <si>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</si>
  <si>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</si>
  <si>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</si>
  <si>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</si>
  <si>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</si>
  <si>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</si>
  <si>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</si>
  <si>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</si>
  <si>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</si>
  <si>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</si>
  <si>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</si>
  <si>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</si>
  <si>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</si>
  <si>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</si>
  <si>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</si>
  <si>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</si>
  <si>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</si>
  <si>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</si>
  <si>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</si>
  <si>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</si>
  <si>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</si>
  <si>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</si>
  <si>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</si>
  <si>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</si>
  <si>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</si>
  <si>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</si>
  <si>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</si>
  <si>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</si>
  <si>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</si>
  <si>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</si>
  <si>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</si>
  <si>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</si>
  <si>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</si>
  <si>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</si>
  <si>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</si>
  <si>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</si>
  <si>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</si>
  <si>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</si>
  <si>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</si>
  <si>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</si>
  <si>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</si>
  <si>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</si>
  <si>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</si>
  <si>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</si>
  <si>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</si>
  <si>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</si>
  <si>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</si>
  <si>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</si>
  <si>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</si>
  <si>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</si>
  <si>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</si>
  <si>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</si>
  <si>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</si>
  <si>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</si>
  <si>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</si>
  <si>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</si>
  <si>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</si>
  <si>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</si>
  <si>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</si>
  <si>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</si>
  <si>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</si>
  <si>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</si>
  <si>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</si>
  <si>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</si>
  <si>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</si>
  <si>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</si>
  <si>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</si>
  <si>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</si>
  <si>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</si>
  <si>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</si>
  <si>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</si>
  <si>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</si>
  <si>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</si>
  <si>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</si>
  <si>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</si>
  <si>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</si>
  <si>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</si>
  <si>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</si>
  <si>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</si>
  <si>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</si>
  <si>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</si>
  <si>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</si>
  <si>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</si>
  <si>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</si>
  <si>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</si>
  <si>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</si>
  <si>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</si>
  <si>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</si>
  <si>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</si>
  <si>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</si>
  <si>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</si>
  <si>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</si>
  <si>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</si>
  <si>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</si>
  <si>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</si>
  <si>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</si>
  <si>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</si>
  <si>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</si>
  <si>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</si>
  <si>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</si>
  <si>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</si>
  <si>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</si>
  <si>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</si>
  <si>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</si>
  <si>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</si>
  <si>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</si>
  <si>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</si>
  <si>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</si>
  <si>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</si>
  <si>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</si>
  <si>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</si>
  <si>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</si>
  <si>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</si>
  <si>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</si>
  <si>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</si>
  <si>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</si>
  <si>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</si>
  <si>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</si>
  <si>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</si>
  <si>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</si>
  <si>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</si>
  <si>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</si>
  <si>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</si>
  <si>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</si>
  <si>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</si>
  <si>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</si>
  <si>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</si>
  <si>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</si>
  <si>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</si>
  <si>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</si>
  <si>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</si>
  <si>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</si>
  <si>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</si>
  <si>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</si>
  <si>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</si>
  <si>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</si>
  <si>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</si>
  <si>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</si>
  <si>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</si>
  <si>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</si>
  <si>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</si>
  <si>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</si>
  <si>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</si>
  <si>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</si>
  <si>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</si>
  <si>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</si>
  <si>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</si>
  <si>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</si>
  <si>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</si>
  <si>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</si>
  <si>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</si>
  <si>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</si>
  <si>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</si>
  <si>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</si>
  <si>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</si>
  <si>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</si>
  <si>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</si>
  <si>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</si>
  <si>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</si>
  <si>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</si>
  <si>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</si>
  <si>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</si>
  <si>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</si>
  <si>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</si>
  <si>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</si>
  <si>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</si>
  <si>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</si>
  <si>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</si>
  <si>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</si>
  <si>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</si>
  <si>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</si>
  <si>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</si>
  <si>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</si>
  <si>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</si>
  <si>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</si>
  <si>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</si>
  <si>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</si>
  <si>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</si>
  <si>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</si>
  <si>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</si>
  <si>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</si>
  <si>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</si>
  <si>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</si>
  <si>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</si>
  <si>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</si>
  <si>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</si>
  <si>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</si>
  <si>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</si>
  <si>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</si>
  <si>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</si>
  <si>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</si>
  <si>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</si>
  <si>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</si>
  <si>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</si>
  <si>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</si>
  <si>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</si>
  <si>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</si>
  <si>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</si>
  <si>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</si>
  <si>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</si>
  <si>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</si>
  <si>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</si>
  <si>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</si>
  <si>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</si>
  <si>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</si>
  <si>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</si>
  <si>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</si>
  <si>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</si>
  <si>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</si>
  <si>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</si>
  <si>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</si>
  <si>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</si>
  <si>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</si>
  <si>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</si>
  <si>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</si>
  <si>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</si>
  <si>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</si>
  <si>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</si>
  <si>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</si>
  <si>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</si>
  <si>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</si>
  <si>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</si>
  <si>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</si>
  <si>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</si>
  <si>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</si>
  <si>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</si>
  <si>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</si>
  <si>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</si>
  <si>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</si>
  <si>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</si>
  <si>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</si>
  <si>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</si>
  <si>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</si>
  <si>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</si>
  <si>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</si>
  <si>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</si>
  <si>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</si>
  <si>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</si>
  <si>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</si>
  <si>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</si>
  <si>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</si>
  <si>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</si>
  <si>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</si>
  <si>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</si>
  <si>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</si>
  <si>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</si>
  <si>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</si>
  <si>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</si>
  <si>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</si>
  <si>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</si>
  <si>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</si>
  <si>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</si>
  <si>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</si>
  <si>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</si>
  <si>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</si>
  <si>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</si>
  <si>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</si>
  <si>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</si>
  <si>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</si>
  <si>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</si>
  <si>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</si>
  <si>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</si>
  <si>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</si>
  <si>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</si>
  <si>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</si>
  <si>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</si>
  <si>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</si>
  <si>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</si>
  <si>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</si>
  <si>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</si>
  <si>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</si>
  <si>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</si>
  <si>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</si>
  <si>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</si>
  <si>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</si>
  <si>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</si>
  <si>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</si>
  <si>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</si>
  <si>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</si>
  <si>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</si>
  <si>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</si>
  <si>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</si>
  <si>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</si>
  <si>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</si>
  <si>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</si>
  <si>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</si>
  <si>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</si>
  <si>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</si>
  <si>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</si>
  <si>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</si>
  <si>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</si>
  <si>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</si>
  <si>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</si>
  <si>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</si>
  <si>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</si>
  <si>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</si>
  <si>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</si>
  <si>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</si>
  <si>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</si>
  <si>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</si>
  <si>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</si>
  <si>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</si>
  <si>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</si>
  <si>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</si>
  <si>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</si>
  <si>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</si>
  <si>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</si>
  <si>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</si>
  <si>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</si>
  <si>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</si>
  <si>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</si>
  <si>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</si>
  <si>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</si>
  <si>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</si>
  <si>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</si>
  <si>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</si>
  <si>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</si>
  <si>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</si>
  <si>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</si>
  <si>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</si>
  <si>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</si>
  <si>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</si>
  <si>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</si>
  <si>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</si>
  <si>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</si>
  <si>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</si>
  <si>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</si>
  <si>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</si>
  <si>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</si>
  <si>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</si>
  <si>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</si>
  <si>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</si>
  <si>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</si>
  <si>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</si>
  <si>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</si>
  <si>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</si>
  <si>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</si>
  <si>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</si>
  <si>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</si>
  <si>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</si>
  <si>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</si>
  <si>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</si>
  <si>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</si>
  <si>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</si>
  <si>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</si>
  <si>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</si>
  <si>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</si>
  <si>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</si>
  <si>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</si>
  <si>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</si>
  <si>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</si>
  <si>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</si>
  <si>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</si>
  <si>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</si>
  <si>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</si>
  <si>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</si>
  <si>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</si>
  <si>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</si>
  <si>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</si>
  <si>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</si>
  <si>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</si>
  <si>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</si>
  <si>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</si>
  <si>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</si>
  <si>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</si>
  <si>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</si>
  <si>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</si>
  <si>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</si>
  <si>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</si>
  <si>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</si>
  <si>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</si>
  <si>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</si>
  <si>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</si>
  <si>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</si>
  <si>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</si>
  <si>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</si>
  <si>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</si>
  <si>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</si>
  <si>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</si>
  <si>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</si>
  <si>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</si>
  <si>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</si>
  <si>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</si>
  <si>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</si>
  <si>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</si>
  <si>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</si>
  <si>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</si>
  <si>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</si>
  <si>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</si>
  <si>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</si>
  <si>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</si>
  <si>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</si>
  <si>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</si>
  <si>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</si>
  <si>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</si>
  <si>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</si>
  <si>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</si>
  <si>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</si>
  <si>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</si>
  <si>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</si>
  <si>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</si>
  <si>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</si>
  <si>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</si>
  <si>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</si>
  <si>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</si>
  <si>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</si>
  <si>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</si>
  <si>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</si>
  <si>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</si>
  <si>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</si>
  <si>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</si>
  <si>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</si>
  <si>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</si>
  <si>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</si>
  <si>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</si>
  <si>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</si>
  <si>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</si>
  <si>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</si>
  <si>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</si>
  <si>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</si>
  <si>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</si>
  <si>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</si>
  <si>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</si>
  <si>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</si>
  <si>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</si>
  <si>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</si>
  <si>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</si>
  <si>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</si>
  <si>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</si>
  <si>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</si>
  <si>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</si>
  <si>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</si>
  <si>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</si>
  <si>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</si>
  <si>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</si>
  <si>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</si>
  <si>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</si>
  <si>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</si>
  <si>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</si>
  <si>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</si>
  <si>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</si>
  <si>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</si>
  <si>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</si>
  <si>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</si>
  <si>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</si>
  <si>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</si>
  <si>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</si>
  <si>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</si>
  <si>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</si>
  <si>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</si>
  <si>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</si>
  <si>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</si>
  <si>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</si>
  <si>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</si>
  <si>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</si>
  <si>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</si>
  <si>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</si>
  <si>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</si>
  <si>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</si>
  <si>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</si>
  <si>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</si>
  <si>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</si>
  <si>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</si>
  <si>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</si>
  <si>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</si>
  <si>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</si>
  <si>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</si>
  <si>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</si>
  <si>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</si>
  <si>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</si>
  <si>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</si>
  <si>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</si>
  <si>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</si>
  <si>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</si>
  <si>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</si>
  <si>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</si>
  <si>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</si>
  <si>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</si>
  <si>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</si>
  <si>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</si>
  <si>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</si>
  <si>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</si>
  <si>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</si>
  <si>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</si>
  <si>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</si>
  <si>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</si>
  <si>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</si>
  <si>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</si>
  <si>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</si>
  <si>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</si>
  <si>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</si>
  <si>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</si>
  <si>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</si>
  <si>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</si>
  <si>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</si>
  <si>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</si>
  <si>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</si>
  <si>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</si>
  <si>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</si>
  <si>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</si>
  <si>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</si>
  <si>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</si>
  <si>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</si>
  <si>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</si>
  <si>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</si>
  <si>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</si>
  <si>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</si>
  <si>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</si>
  <si>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</si>
  <si>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</si>
  <si>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</si>
  <si>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</si>
  <si>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</si>
  <si>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</si>
  <si>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</si>
  <si>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</si>
  <si>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</si>
  <si>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</si>
  <si>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</si>
  <si>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</si>
  <si>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</si>
  <si>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</si>
  <si>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</si>
  <si>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</si>
  <si>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</si>
  <si>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</si>
  <si>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</si>
  <si>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</si>
  <si>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</si>
  <si>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</si>
  <si>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</si>
  <si>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</si>
  <si>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</si>
  <si>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</si>
  <si>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</si>
  <si>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</si>
  <si>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</si>
  <si>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</si>
  <si>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</si>
  <si>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</si>
  <si>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</si>
  <si>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</si>
  <si>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</si>
  <si>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</si>
  <si>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</si>
  <si>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</si>
  <si>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</si>
  <si>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</si>
  <si>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</si>
  <si>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</si>
  <si>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</si>
  <si>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</si>
  <si>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</si>
  <si>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</si>
  <si>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</si>
  <si>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</si>
  <si>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</si>
  <si>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</si>
  <si>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</si>
  <si>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</si>
  <si>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</si>
  <si>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</si>
  <si>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</si>
  <si>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</si>
  <si>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</si>
  <si>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</si>
  <si>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</si>
  <si>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</si>
  <si>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</si>
  <si>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</si>
  <si>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</si>
  <si>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</si>
  <si>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</si>
  <si>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</si>
  <si>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</si>
  <si>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</si>
  <si>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</si>
  <si>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</si>
  <si>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</si>
  <si>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</si>
  <si>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</si>
  <si>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</si>
  <si>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</si>
  <si>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</si>
  <si>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</si>
  <si>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</si>
  <si>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</si>
  <si>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</si>
  <si>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</si>
  <si>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</si>
  <si>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</si>
  <si>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</si>
  <si>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</si>
  <si>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</si>
  <si>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</si>
  <si>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</si>
  <si>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</si>
  <si>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</si>
  <si>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</si>
  <si>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</si>
  <si>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</si>
  <si>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</si>
  <si>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</si>
  <si>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</si>
  <si>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</si>
  <si>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</si>
  <si>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</si>
  <si>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</si>
  <si>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</si>
  <si>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</si>
  <si>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</si>
  <si>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</si>
  <si>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</si>
  <si>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</si>
  <si>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</si>
  <si>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</si>
  <si>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</si>
  <si>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</si>
  <si>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</si>
  <si>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</si>
  <si>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</si>
  <si>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</si>
  <si>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</si>
  <si>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</si>
  <si>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</si>
  <si>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</si>
  <si>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</si>
  <si>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</si>
  <si>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</si>
  <si>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</si>
  <si>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</si>
  <si>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</si>
  <si>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</si>
  <si>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</si>
  <si>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</si>
  <si>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</si>
  <si>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</si>
  <si>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</si>
  <si>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</si>
  <si>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</si>
  <si>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</si>
  <si>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</si>
  <si>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</si>
  <si>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</si>
  <si>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</si>
  <si>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</si>
  <si>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</si>
  <si>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</si>
  <si>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</si>
  <si>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</si>
  <si>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</si>
  <si>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</si>
  <si>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</si>
  <si>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</si>
  <si>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</si>
  <si>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</si>
  <si>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</si>
  <si>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</si>
  <si>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</si>
  <si>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</si>
  <si>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</si>
  <si>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</si>
  <si>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</si>
  <si>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</si>
  <si>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</si>
  <si>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</si>
  <si>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</si>
  <si>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</si>
  <si>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</si>
  <si>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</si>
  <si>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</si>
  <si>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</si>
  <si>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</si>
  <si>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</si>
  <si>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</si>
  <si>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</si>
  <si>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</si>
  <si>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</si>
  <si>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</si>
  <si>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</si>
  <si>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</si>
  <si>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</si>
  <si>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</si>
  <si>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</si>
  <si>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</si>
  <si>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</si>
  <si>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</si>
  <si>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</si>
  <si>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</si>
  <si>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</si>
  <si>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</si>
  <si>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</si>
  <si>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</si>
  <si>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</si>
  <si>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</si>
  <si>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</si>
  <si>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</si>
  <si>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</si>
  <si>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</si>
  <si>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</si>
  <si>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</si>
  <si>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</si>
  <si>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</si>
  <si>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</si>
  <si>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</si>
  <si>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</si>
  <si>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</si>
  <si>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</si>
  <si>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</si>
  <si>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</si>
  <si>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</si>
  <si>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</si>
  <si>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</si>
  <si>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</si>
  <si>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</si>
  <si>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</si>
  <si>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</si>
  <si>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</si>
  <si>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</si>
  <si>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</si>
  <si>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</si>
  <si>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</si>
  <si>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</si>
  <si>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</si>
  <si>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</si>
  <si>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</si>
  <si>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</si>
  <si>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</si>
  <si>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</si>
  <si>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</si>
  <si>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</si>
  <si>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</si>
  <si>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</si>
  <si>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</si>
  <si>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</si>
  <si>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</si>
  <si>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</si>
  <si>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</si>
  <si>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</si>
  <si>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</si>
  <si>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</si>
  <si>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</si>
  <si>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</si>
  <si>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</si>
  <si>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</si>
  <si>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</si>
  <si>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</si>
  <si>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</si>
  <si>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</si>
  <si>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</si>
  <si>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</si>
  <si>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</si>
  <si>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</si>
  <si>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</si>
  <si>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</si>
  <si>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</si>
  <si>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</si>
  <si>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</si>
  <si>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</si>
  <si>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</si>
  <si>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</si>
  <si>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</si>
  <si>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</si>
  <si>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</si>
  <si>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</si>
  <si>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</si>
  <si>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</si>
  <si>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</si>
  <si>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</si>
  <si>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</si>
  <si>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</si>
  <si>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</si>
  <si>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</si>
  <si>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</si>
  <si>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</si>
  <si>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</si>
  <si>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</si>
  <si>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</si>
  <si>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</si>
  <si>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</si>
  <si>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</si>
  <si>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</si>
  <si>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</si>
  <si>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</si>
  <si>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</si>
  <si>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</si>
  <si>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</si>
  <si>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</si>
  <si>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</si>
  <si>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</si>
  <si>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</si>
  <si>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</si>
  <si>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</si>
  <si>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</si>
  <si>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</si>
  <si>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</si>
  <si>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</si>
  <si>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</si>
  <si>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</si>
  <si>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</si>
  <si>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</si>
  <si>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</si>
  <si>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</si>
  <si>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</si>
  <si>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</si>
  <si>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</si>
  <si>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</si>
  <si>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</si>
  <si>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</si>
  <si>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</si>
  <si>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</si>
  <si>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</si>
  <si>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</si>
  <si>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</si>
  <si>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</si>
  <si>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</si>
  <si>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</si>
  <si>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</si>
  <si>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</si>
  <si>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</si>
  <si>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</si>
  <si>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</si>
  <si>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</si>
  <si>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</si>
  <si>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</si>
  <si>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</si>
  <si>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</si>
  <si>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</si>
  <si>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</si>
  <si>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</si>
  <si>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</si>
  <si>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</si>
  <si>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</si>
  <si>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</si>
  <si>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</si>
  <si>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</si>
  <si>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</si>
  <si>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</si>
  <si>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</si>
  <si>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</si>
  <si>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</si>
  <si>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</si>
  <si>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</si>
  <si>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</si>
  <si>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</si>
  <si>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</si>
  <si>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</si>
  <si>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</si>
  <si>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</si>
  <si>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</si>
  <si>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</si>
  <si>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</si>
  <si>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</si>
  <si>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</si>
  <si>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</si>
  <si>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</si>
  <si>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</si>
  <si>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</si>
  <si>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</si>
  <si>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</si>
  <si>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</si>
  <si>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</si>
  <si>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</si>
  <si>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</si>
  <si>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</si>
  <si>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</si>
  <si>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</si>
  <si>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</si>
  <si>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</si>
  <si>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</si>
  <si>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</si>
  <si>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</si>
  <si>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</si>
  <si>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</si>
  <si>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</si>
  <si>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</si>
  <si>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</si>
  <si>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</si>
  <si>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</si>
  <si>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</si>
  <si>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</si>
  <si>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</si>
  <si>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</si>
  <si>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</si>
  <si>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</si>
  <si>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</si>
  <si>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</si>
  <si>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</si>
  <si>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</si>
  <si>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</si>
  <si>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</si>
  <si>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</si>
  <si>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</si>
  <si>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</si>
  <si>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</si>
  <si>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</si>
  <si>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</si>
  <si>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</si>
  <si>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</si>
  <si>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</si>
  <si>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</si>
  <si>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</si>
  <si>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</si>
  <si>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</si>
  <si>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</si>
  <si>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</si>
  <si>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</si>
  <si>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</si>
  <si>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</si>
  <si>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</si>
  <si>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</si>
  <si>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</si>
  <si>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</si>
  <si>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</si>
  <si>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</si>
  <si>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</si>
  <si>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</si>
  <si>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</si>
  <si>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</si>
  <si>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</si>
  <si>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</si>
  <si>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</si>
  <si>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</si>
  <si>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</si>
  <si>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</si>
  <si>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</si>
  <si>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</si>
  <si>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</si>
  <si>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</si>
  <si>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</si>
  <si>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</si>
  <si>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</si>
  <si>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</si>
  <si>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</si>
  <si>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</si>
  <si>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</si>
  <si>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</si>
  <si>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</si>
  <si>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</si>
  <si>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</si>
  <si>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</si>
  <si>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</si>
  <si>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</si>
  <si>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</si>
  <si>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</si>
  <si>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</si>
  <si>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</si>
  <si>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</si>
  <si>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</si>
  <si>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</si>
  <si>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</si>
  <si>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</si>
  <si>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</si>
  <si>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</si>
  <si>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</si>
  <si>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</si>
  <si>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</si>
  <si>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</si>
  <si>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</si>
  <si>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</si>
  <si>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</si>
  <si>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</si>
  <si>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</si>
  <si>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</si>
  <si>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</si>
  <si>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</si>
  <si>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</si>
  <si>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</si>
  <si>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</si>
  <si>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</si>
  <si>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</si>
  <si>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</si>
  <si>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</si>
  <si>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</si>
  <si>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</si>
  <si>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</si>
  <si>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</si>
  <si>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</si>
  <si>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</si>
  <si>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</si>
  <si>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</si>
  <si>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</si>
  <si>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</si>
  <si>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</si>
  <si>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</si>
  <si>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</si>
  <si>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</si>
  <si>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</si>
  <si>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</si>
  <si>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</si>
  <si>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</si>
  <si>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</si>
  <si>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</si>
  <si>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</si>
  <si>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</si>
  <si>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</si>
  <si>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</si>
  <si>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</si>
  <si>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</si>
  <si>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</si>
  <si>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</si>
  <si>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</si>
  <si>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</si>
  <si>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</si>
  <si>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</si>
  <si>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</si>
  <si>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</si>
  <si>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</si>
  <si>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</si>
  <si>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</si>
  <si>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</si>
  <si>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</si>
  <si>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</si>
  <si>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</si>
  <si>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</si>
  <si>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</si>
  <si>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</si>
  <si>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</si>
  <si>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</si>
  <si>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</si>
  <si>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</si>
  <si>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</si>
  <si>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</si>
  <si>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</si>
  <si>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</si>
  <si>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</si>
  <si>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</si>
  <si>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</si>
  <si>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</si>
  <si>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</si>
  <si>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</si>
  <si>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</si>
  <si>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</si>
  <si>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</si>
  <si>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</si>
  <si>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</si>
  <si>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</si>
  <si>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</si>
  <si>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</si>
  <si>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</si>
  <si>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</si>
  <si>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</si>
  <si>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</si>
  <si>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</si>
  <si>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</si>
  <si>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</si>
  <si>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</si>
  <si>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</si>
  <si>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</si>
  <si>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</si>
  <si>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</si>
  <si>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</si>
  <si>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</si>
  <si>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</si>
  <si>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</si>
  <si>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</si>
  <si>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</si>
  <si>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</si>
  <si>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</si>
  <si>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</si>
  <si>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</si>
  <si>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</si>
  <si>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</si>
  <si>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</si>
  <si>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</si>
  <si>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</si>
  <si>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</si>
  <si>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</si>
  <si>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</si>
  <si>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</si>
  <si>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</si>
  <si>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</si>
  <si>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</si>
  <si>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</si>
  <si>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</si>
  <si>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</si>
  <si>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</si>
  <si>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</si>
  <si>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</si>
  <si>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</si>
  <si>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</si>
  <si>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</si>
  <si>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</si>
  <si>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</si>
  <si>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</si>
  <si>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</si>
  <si>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</si>
  <si>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</si>
  <si>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</si>
  <si>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</si>
  <si>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</si>
  <si>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</si>
  <si>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</si>
  <si>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</si>
  <si>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</si>
  <si>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</si>
  <si>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</si>
  <si>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</si>
  <si>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</si>
  <si>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</si>
  <si>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</si>
  <si>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</si>
  <si>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</si>
  <si>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</si>
  <si>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</si>
  <si>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</si>
  <si>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</si>
  <si>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</si>
  <si>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</si>
  <si>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</si>
  <si>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</si>
  <si>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</si>
  <si>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</si>
  <si>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</si>
  <si>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</si>
  <si>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</si>
  <si>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</si>
  <si>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</si>
  <si>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</si>
  <si>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</si>
  <si>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</si>
  <si>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</si>
  <si>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</si>
  <si>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</si>
  <si>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</si>
  <si>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</si>
  <si>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</si>
  <si>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</si>
  <si>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</si>
  <si>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</si>
  <si>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</si>
  <si>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</si>
  <si>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</si>
  <si>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</si>
  <si>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</si>
  <si>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</si>
  <si>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</si>
  <si>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</si>
  <si>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</si>
  <si>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</si>
  <si>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</si>
  <si>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</si>
  <si>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</si>
  <si>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</si>
  <si>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</si>
  <si>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</si>
  <si>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</si>
  <si>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</si>
  <si>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</si>
  <si>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</si>
  <si>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</si>
  <si>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</si>
  <si>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</si>
  <si>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</si>
  <si>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</si>
  <si>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</si>
  <si>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</si>
  <si>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</si>
  <si>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</si>
  <si>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</si>
  <si>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</si>
  <si>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</si>
  <si>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</si>
  <si>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</si>
  <si>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</si>
  <si>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</si>
  <si>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</si>
  <si>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</si>
  <si>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</si>
  <si>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</si>
  <si>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</si>
  <si>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</si>
  <si>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</si>
  <si>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</si>
  <si>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</si>
  <si>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</si>
  <si>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</si>
  <si>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</si>
  <si>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</si>
  <si>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</si>
  <si>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</si>
  <si>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</si>
  <si>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</si>
  <si>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</si>
  <si>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</si>
  <si>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</si>
  <si>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</si>
  <si>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</si>
  <si>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</si>
  <si>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</si>
  <si>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</si>
  <si>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</si>
  <si>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</si>
  <si>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</si>
  <si>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</si>
  <si>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</si>
  <si>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</si>
  <si>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</si>
  <si>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</si>
  <si>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</si>
  <si>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</si>
  <si>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</si>
  <si>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</si>
  <si>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</si>
  <si>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</si>
  <si>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</si>
  <si>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</si>
  <si>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</si>
  <si>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</si>
  <si>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</si>
  <si>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</si>
  <si>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</si>
  <si>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</si>
  <si>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</si>
  <si>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</si>
  <si>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</si>
  <si>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</si>
  <si>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</si>
  <si>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</si>
  <si>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</si>
  <si>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</si>
  <si>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</si>
  <si>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</si>
  <si>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</si>
  <si>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</si>
  <si>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</si>
  <si>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</si>
  <si>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</si>
  <si>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</si>
  <si>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</si>
  <si>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</si>
  <si>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</si>
  <si>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</si>
  <si>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</si>
  <si>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</si>
  <si>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</si>
  <si>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</si>
  <si>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</si>
  <si>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</si>
  <si>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</si>
  <si>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</si>
  <si>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</si>
  <si>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</si>
  <si>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</si>
  <si>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</si>
  <si>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</si>
  <si>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</si>
  <si>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</si>
  <si>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</si>
  <si>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</si>
  <si>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</si>
  <si>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</si>
  <si>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</si>
  <si>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</si>
  <si>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</si>
  <si>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</si>
  <si>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</si>
  <si>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</si>
  <si>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</si>
  <si>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</si>
  <si>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</si>
  <si>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</si>
  <si>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</si>
  <si>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</si>
  <si>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</si>
  <si>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</si>
  <si>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</si>
  <si>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</si>
  <si>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</si>
  <si>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</si>
  <si>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</si>
  <si>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</si>
  <si>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</si>
  <si>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</si>
  <si>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</si>
  <si>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</si>
  <si>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</si>
  <si>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</si>
  <si>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</si>
  <si>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</si>
  <si>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</si>
  <si>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</si>
  <si>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</si>
  <si>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</si>
  <si>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</si>
  <si>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</si>
  <si>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</si>
  <si>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</si>
  <si>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</si>
  <si>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</si>
  <si>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</si>
  <si>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</si>
  <si>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</si>
  <si>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</si>
  <si>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</si>
  <si>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</si>
  <si>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</si>
  <si>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</si>
  <si>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</si>
  <si>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</si>
  <si>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</si>
  <si>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</si>
  <si>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</si>
  <si>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</si>
  <si>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</si>
  <si>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</si>
  <si>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</si>
  <si>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</si>
  <si>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</si>
  <si>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</si>
  <si>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</si>
  <si>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</si>
  <si>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</si>
  <si>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</si>
  <si>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</si>
  <si>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</si>
  <si>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</si>
  <si>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</si>
  <si>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</si>
  <si>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</si>
  <si>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</si>
  <si>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</si>
  <si>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</si>
  <si>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</si>
  <si>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</si>
  <si>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</si>
  <si>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</si>
  <si>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</si>
  <si>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</si>
  <si>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</si>
  <si>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</si>
  <si>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</si>
  <si>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</si>
  <si>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</si>
  <si>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</si>
  <si>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</si>
  <si>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</si>
  <si>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</si>
  <si>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</si>
  <si>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</si>
  <si>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</si>
  <si>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</si>
  <si>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</si>
  <si>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</si>
  <si>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</si>
  <si>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</si>
  <si>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</si>
  <si>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</si>
  <si>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</si>
  <si>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</si>
  <si>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</si>
  <si>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</si>
  <si>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</si>
  <si>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</si>
  <si>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</si>
  <si>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</si>
  <si>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</si>
  <si>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</si>
  <si>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</si>
  <si>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</si>
  <si>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</si>
  <si>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</si>
  <si>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</si>
  <si>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</si>
  <si>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</si>
  <si>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</si>
  <si>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</si>
  <si>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</si>
  <si>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</si>
  <si>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</si>
  <si>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</si>
  <si>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</si>
  <si>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</si>
  <si>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</si>
  <si>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</si>
  <si>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</si>
  <si>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</si>
  <si>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</si>
  <si>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</si>
  <si>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</si>
  <si>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</si>
  <si>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</si>
  <si>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</si>
  <si>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</si>
  <si>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</si>
  <si>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</si>
  <si>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</si>
  <si>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</si>
  <si>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</si>
  <si>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</si>
  <si>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</si>
  <si>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</si>
  <si>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</si>
  <si>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</si>
  <si>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</si>
  <si>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</si>
  <si>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</si>
  <si>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</si>
  <si>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</si>
  <si>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</si>
  <si>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</si>
  <si>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</si>
  <si>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</si>
  <si>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</si>
  <si>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</si>
  <si>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</si>
  <si>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</si>
  <si>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</si>
  <si>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</si>
  <si>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</si>
  <si>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</si>
  <si>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</si>
  <si>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</si>
  <si>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</si>
  <si>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</si>
  <si>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</si>
  <si>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</si>
  <si>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</si>
  <si>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</si>
  <si>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</si>
  <si>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</si>
  <si>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</si>
  <si>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</si>
  <si>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</si>
  <si>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</si>
  <si>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</si>
  <si>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</si>
  <si>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</si>
  <si>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</si>
  <si>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</si>
  <si>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</si>
  <si>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</si>
  <si>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</si>
  <si>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</si>
  <si>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</si>
  <si>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</si>
  <si>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</si>
  <si>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</si>
  <si>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</si>
  <si>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</si>
  <si>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</si>
  <si>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</si>
  <si>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</si>
  <si>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</si>
  <si>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</si>
  <si>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</si>
  <si>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</si>
  <si>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</si>
  <si>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</si>
  <si>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</si>
  <si>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</si>
  <si>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</si>
  <si>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</si>
  <si>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</si>
  <si>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</si>
  <si>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</si>
  <si>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</si>
  <si>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</si>
  <si>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</si>
  <si>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</si>
  <si>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</si>
  <si>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</si>
  <si>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</si>
  <si>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</si>
  <si>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</si>
  <si>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</si>
  <si>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</si>
  <si>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</si>
  <si>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</si>
  <si>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</si>
  <si>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</si>
  <si>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</si>
  <si>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</si>
  <si>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</si>
  <si>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</si>
  <si>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</si>
  <si>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</si>
  <si>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</si>
  <si>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</si>
  <si>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</si>
  <si>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</si>
  <si>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</si>
  <si>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</si>
  <si>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</si>
  <si>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</si>
  <si>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</si>
  <si>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</si>
  <si>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</si>
  <si>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</si>
  <si>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</si>
  <si>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</si>
  <si>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</si>
  <si>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</si>
  <si>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</si>
  <si>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</si>
  <si>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</si>
  <si>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</si>
  <si>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</si>
  <si>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</si>
  <si>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</si>
  <si>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</si>
  <si>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</si>
  <si>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</si>
  <si>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</si>
  <si>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</si>
  <si>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</si>
  <si>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</si>
  <si>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</si>
  <si>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</si>
  <si>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</si>
  <si>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</si>
  <si>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</si>
  <si>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</si>
  <si>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</si>
  <si>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</si>
  <si>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</si>
  <si>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</si>
  <si>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</si>
  <si>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</si>
  <si>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</si>
  <si>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</si>
  <si>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</si>
  <si>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</si>
  <si>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</si>
  <si>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</si>
  <si>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</si>
  <si>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</si>
  <si>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</si>
  <si>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</si>
  <si>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</si>
  <si>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</si>
  <si>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</si>
  <si>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</si>
  <si>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</si>
  <si>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</si>
  <si>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</si>
  <si>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</si>
  <si>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</si>
  <si>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</si>
  <si>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</si>
  <si>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</si>
  <si>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</si>
  <si>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</si>
  <si>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</si>
  <si>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</si>
  <si>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</si>
  <si>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</si>
  <si>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</si>
  <si>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</si>
  <si>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</si>
  <si>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</si>
  <si>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</si>
  <si>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</si>
  <si>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</si>
  <si>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</si>
  <si>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</si>
  <si>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</si>
  <si>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</si>
  <si>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</si>
  <si>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</si>
  <si>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</si>
  <si>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</si>
  <si>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</si>
  <si>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</si>
  <si>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</si>
  <si>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</si>
  <si>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</si>
  <si>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</si>
  <si>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</si>
  <si>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</si>
  <si>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</si>
  <si>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</si>
  <si>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</si>
  <si>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</si>
  <si>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</si>
  <si>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</si>
  <si>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</si>
  <si>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</si>
  <si>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</si>
  <si>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</si>
  <si>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</si>
  <si>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</si>
  <si>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</si>
  <si>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</si>
  <si>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</si>
  <si>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</si>
  <si>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</si>
  <si>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</si>
  <si>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</si>
  <si>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</si>
  <si>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</si>
  <si>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</si>
  <si>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</si>
  <si>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</si>
  <si>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</si>
  <si>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</si>
  <si>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</si>
  <si>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</si>
  <si>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</si>
  <si>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</si>
  <si>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</si>
  <si>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</si>
  <si>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</si>
  <si>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</si>
  <si>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</si>
  <si>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</si>
  <si>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</si>
  <si>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</si>
  <si>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</si>
  <si>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</si>
  <si>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</si>
  <si>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</si>
  <si>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</si>
  <si>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</si>
  <si>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</si>
  <si>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</si>
  <si>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</si>
  <si>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</si>
  <si>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</si>
  <si>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</si>
  <si>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</si>
  <si>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</si>
  <si>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</si>
  <si>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</si>
  <si>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</si>
  <si>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</si>
  <si>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</si>
  <si>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</si>
  <si>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</si>
  <si>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</si>
  <si>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</si>
  <si>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</si>
  <si>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</si>
  <si>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</si>
  <si>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</si>
  <si>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</si>
  <si>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</si>
  <si>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</si>
  <si>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</si>
  <si>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</si>
  <si>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</si>
  <si>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</si>
  <si>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</si>
  <si>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</si>
  <si>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</si>
  <si>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</si>
  <si>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</si>
  <si>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</si>
  <si>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</si>
  <si>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</si>
  <si>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</si>
  <si>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</si>
  <si>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</si>
  <si>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</si>
  <si>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</si>
  <si>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</si>
  <si>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</si>
  <si>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</si>
  <si>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</si>
  <si>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</si>
  <si>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</si>
  <si>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</si>
  <si>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</si>
  <si>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</si>
  <si>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</si>
  <si>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</si>
  <si>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</si>
  <si>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</si>
  <si>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</si>
  <si>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</si>
  <si>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</si>
  <si>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</si>
  <si>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</si>
  <si>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</si>
  <si>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</si>
  <si>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</si>
  <si>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</si>
  <si>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</si>
  <si>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</si>
  <si>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</si>
  <si>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</si>
  <si>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</si>
  <si>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</si>
  <si>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</si>
  <si>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</si>
  <si>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</si>
  <si>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</si>
  <si>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</si>
  <si>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</si>
  <si>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</si>
  <si>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</si>
  <si>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</si>
  <si>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</si>
  <si>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</si>
  <si>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</si>
  <si>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</si>
  <si>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</si>
  <si>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</si>
  <si>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</si>
  <si>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</si>
  <si>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</si>
  <si>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</si>
  <si>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</si>
  <si>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</si>
  <si>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</si>
  <si>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</si>
  <si>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</si>
  <si>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</si>
  <si>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</si>
  <si>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</si>
  <si>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</si>
  <si>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</si>
  <si>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</si>
  <si>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</si>
  <si>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</si>
  <si>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</si>
  <si>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</si>
  <si>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</si>
  <si>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</si>
  <si>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</si>
  <si>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</si>
  <si>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</si>
  <si>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</si>
  <si>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</si>
  <si>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</si>
  <si>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</si>
  <si>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</si>
  <si>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</si>
  <si>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</si>
  <si>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</si>
  <si>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</si>
  <si>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</si>
  <si>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</si>
  <si>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</si>
  <si>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</si>
  <si>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</si>
  <si>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</si>
  <si>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</si>
  <si>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</si>
  <si>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</si>
  <si>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</si>
  <si>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</si>
  <si>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</si>
  <si>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</si>
  <si>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</si>
  <si>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</si>
  <si>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</si>
  <si>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</si>
  <si>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</si>
  <si>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</si>
  <si>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</si>
  <si>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</si>
  <si>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</si>
  <si>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</si>
  <si>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</si>
  <si>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</si>
  <si>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</si>
  <si>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</si>
  <si>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</si>
  <si>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</si>
  <si>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</si>
  <si>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</si>
  <si>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</si>
  <si>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</si>
  <si>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</si>
  <si>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</si>
  <si>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</si>
  <si>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</si>
  <si>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</si>
  <si>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</si>
  <si>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</si>
  <si>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</si>
  <si>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</si>
  <si>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</si>
  <si>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</si>
  <si>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</si>
  <si>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</si>
  <si>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</si>
  <si>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</si>
  <si>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</si>
  <si>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</si>
  <si>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</si>
  <si>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</si>
  <si>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</si>
  <si>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</si>
  <si>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</si>
  <si>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</si>
  <si>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</si>
  <si>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</si>
  <si>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</si>
  <si>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</si>
  <si>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</si>
  <si>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</si>
  <si>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</si>
  <si>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</si>
  <si>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</si>
  <si>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</si>
  <si>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</si>
  <si>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</si>
  <si>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</si>
  <si>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</si>
  <si>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</si>
  <si>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</si>
  <si>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</si>
  <si>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</si>
  <si>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</si>
  <si>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</si>
  <si>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</si>
  <si>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</si>
  <si>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</si>
  <si>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</si>
  <si>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</si>
  <si>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</si>
  <si>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</si>
  <si>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</si>
  <si>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</si>
  <si>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</si>
  <si>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</si>
  <si>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</si>
  <si>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</si>
  <si>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</si>
  <si>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</si>
  <si>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</si>
  <si>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</si>
  <si>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</si>
  <si>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</si>
  <si>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</si>
  <si>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</si>
  <si>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</si>
  <si>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</si>
  <si>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</si>
  <si>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</si>
  <si>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</si>
  <si>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</si>
  <si>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</si>
  <si>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</si>
  <si>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</si>
  <si>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</si>
  <si>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</si>
  <si>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</si>
  <si>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</si>
  <si>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</si>
  <si>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</si>
  <si>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</si>
  <si>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</si>
  <si>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</si>
  <si>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</si>
  <si>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</si>
  <si>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</si>
  <si>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</si>
  <si>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</si>
  <si>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</si>
  <si>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</si>
  <si>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</si>
  <si>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</si>
  <si>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</si>
  <si>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</si>
  <si>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</si>
  <si>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</si>
  <si>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</si>
  <si>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</si>
  <si>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</si>
  <si>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</si>
  <si>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</si>
  <si>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</si>
  <si>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</si>
  <si>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</si>
  <si>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</si>
  <si>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</si>
  <si>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</si>
  <si>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</si>
  <si>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</si>
  <si>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</si>
  <si>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</si>
  <si>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</si>
  <si>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</si>
  <si>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</si>
  <si>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</si>
  <si>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</si>
  <si>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</si>
  <si>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</si>
  <si>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</si>
  <si>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</si>
  <si>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</si>
  <si>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</si>
  <si>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</si>
  <si>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</si>
  <si>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</si>
  <si>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</si>
  <si>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</si>
  <si>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</si>
  <si>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</si>
  <si>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</si>
  <si>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</si>
  <si>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</si>
  <si>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</si>
  <si>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</si>
  <si>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</si>
  <si>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</si>
  <si>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</si>
  <si>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</si>
  <si>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</si>
  <si>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</si>
  <si>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</si>
  <si>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</si>
  <si>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</si>
  <si>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</si>
  <si>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</si>
  <si>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</si>
  <si>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</si>
  <si>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</si>
  <si>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</si>
  <si>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</si>
  <si>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</si>
  <si>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</si>
  <si>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</si>
  <si>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</si>
  <si>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</si>
  <si>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</si>
  <si>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</si>
  <si>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</si>
  <si>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</si>
  <si>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</si>
  <si>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</si>
  <si>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</si>
  <si>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</si>
  <si>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</si>
  <si>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</si>
  <si>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</si>
  <si>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</si>
  <si>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</si>
  <si>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</si>
  <si>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</si>
  <si>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</si>
  <si>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</si>
  <si>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</si>
  <si>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</si>
  <si>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</si>
  <si>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</si>
  <si>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</si>
  <si>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</si>
  <si>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</si>
  <si>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</si>
  <si>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</si>
  <si>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</si>
  <si>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</si>
  <si>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</si>
  <si>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</si>
  <si>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</si>
  <si>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</si>
  <si>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</si>
  <si>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</si>
  <si>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</si>
  <si>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</si>
  <si>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</si>
  <si>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</si>
  <si>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</si>
  <si>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</si>
  <si>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</si>
  <si>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</si>
  <si>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</si>
  <si>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</si>
  <si>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</si>
  <si>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</si>
  <si>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</si>
  <si>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</si>
  <si>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</si>
  <si>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</si>
  <si>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</si>
  <si>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</si>
  <si>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</si>
  <si>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</si>
  <si>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</si>
  <si>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</si>
  <si>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</si>
  <si>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</si>
  <si>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</si>
  <si>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</si>
  <si>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</si>
  <si>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</si>
  <si>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</si>
  <si>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</si>
  <si>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</si>
  <si>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</si>
  <si>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</si>
  <si>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</si>
  <si>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</si>
  <si>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</si>
  <si>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</si>
  <si>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</si>
  <si>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</si>
  <si>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</si>
  <si>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</si>
  <si>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</si>
  <si>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</si>
  <si>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</si>
  <si>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</si>
  <si>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</si>
  <si>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</si>
  <si>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</si>
  <si>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</si>
  <si>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</si>
  <si>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</si>
  <si>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</si>
  <si>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</si>
  <si>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</si>
  <si>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</si>
  <si>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</si>
  <si>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</si>
  <si>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</si>
  <si>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</si>
  <si>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</si>
  <si>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</si>
  <si>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</si>
  <si>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</si>
  <si>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</si>
  <si>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</si>
  <si>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</si>
  <si>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</si>
  <si>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</si>
  <si>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</si>
  <si>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</si>
  <si>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</si>
  <si>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</si>
  <si>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</si>
  <si>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</si>
  <si>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</si>
  <si>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</si>
  <si>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</si>
  <si>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</si>
  <si>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</si>
  <si>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</si>
  <si>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</si>
  <si>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</si>
  <si>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</si>
  <si>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</si>
  <si>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</si>
  <si>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</si>
  <si>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</si>
  <si>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</si>
  <si>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</si>
  <si>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</si>
  <si>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</si>
  <si>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</si>
  <si>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</si>
  <si>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</si>
  <si>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</si>
  <si>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</si>
  <si>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</si>
  <si>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</si>
  <si>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</si>
  <si>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</si>
  <si>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</si>
  <si>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</si>
  <si>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</si>
  <si>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</si>
  <si>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</si>
  <si>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</si>
  <si>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</si>
  <si>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</si>
  <si>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</si>
  <si>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</si>
  <si>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</si>
  <si>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</si>
  <si>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</si>
  <si>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</si>
  <si>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</si>
  <si>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</si>
  <si>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</si>
  <si>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</si>
  <si>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</si>
  <si>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</si>
  <si>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</si>
  <si>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</si>
  <si>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</si>
  <si>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</si>
  <si>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</si>
  <si>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</si>
  <si>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</si>
  <si>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</si>
  <si>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</si>
  <si>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</si>
  <si>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</si>
  <si>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</si>
  <si>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</si>
  <si>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</si>
  <si>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</si>
  <si>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</si>
  <si>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</si>
  <si>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</si>
  <si>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</si>
  <si>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</si>
  <si>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</si>
  <si>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</si>
  <si>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</si>
  <si>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</si>
  <si>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</si>
  <si>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</si>
  <si>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</si>
  <si>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</si>
  <si>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</si>
  <si>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</si>
  <si>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</si>
  <si>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</si>
  <si>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</si>
  <si>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</si>
  <si>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</si>
  <si>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</si>
  <si>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</si>
  <si>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</si>
  <si>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</si>
  <si>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</si>
  <si>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</si>
  <si>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</si>
  <si>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</si>
  <si>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</si>
  <si>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</si>
  <si>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</si>
  <si>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</si>
  <si>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</si>
  <si>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</si>
  <si>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</si>
  <si>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</si>
  <si>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</si>
  <si>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</si>
  <si>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</si>
  <si>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</si>
  <si>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</si>
  <si>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</si>
  <si>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</si>
  <si>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</si>
  <si>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</si>
  <si>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</si>
  <si>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</si>
  <si>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</si>
  <si>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</si>
  <si>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</si>
  <si>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</si>
  <si>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</si>
  <si>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</si>
  <si>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</si>
  <si>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</si>
  <si>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</si>
  <si>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</si>
  <si>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</si>
  <si>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</si>
  <si>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</si>
  <si>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</si>
  <si>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</si>
  <si>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</si>
  <si>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</si>
  <si>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</si>
  <si>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</si>
  <si>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</si>
  <si>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</si>
  <si>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</si>
  <si>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</si>
  <si>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</si>
  <si>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</si>
  <si>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</si>
  <si>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</si>
  <si>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</si>
  <si>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</si>
  <si>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</si>
  <si>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</si>
  <si>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</si>
  <si>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</si>
  <si>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</si>
  <si>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</si>
  <si>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</si>
  <si>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</si>
  <si>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</si>
  <si>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</si>
  <si>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</si>
  <si>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</si>
  <si>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</si>
  <si>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</si>
  <si>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</si>
  <si>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</si>
  <si>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</si>
  <si>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</si>
  <si>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</si>
  <si>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</si>
  <si>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</si>
  <si>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</si>
  <si>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</si>
  <si>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</si>
  <si>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</si>
  <si>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</si>
  <si>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</si>
  <si>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</si>
  <si>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</si>
  <si>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</si>
  <si>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</si>
  <si>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</si>
  <si>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</si>
  <si>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</si>
  <si>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</si>
  <si>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</si>
  <si>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</si>
  <si>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</si>
  <si>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</si>
  <si>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</si>
  <si>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</si>
  <si>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</si>
  <si>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</si>
  <si>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</si>
  <si>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</si>
  <si>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</si>
  <si>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</si>
  <si>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</si>
  <si>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</si>
  <si>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</si>
  <si>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</si>
  <si>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</si>
  <si>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</si>
  <si>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</si>
  <si>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</si>
  <si>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</si>
  <si>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</si>
  <si>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</si>
  <si>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</si>
  <si>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</si>
  <si>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</si>
  <si>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</si>
  <si>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</si>
  <si>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</si>
  <si>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</si>
  <si>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</si>
  <si>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</si>
  <si>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</si>
  <si>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</si>
  <si>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</si>
  <si>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</si>
  <si>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</si>
  <si>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</si>
  <si>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</si>
  <si>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</si>
  <si>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</si>
  <si>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</si>
  <si>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</si>
  <si>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</si>
  <si>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</si>
  <si>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</si>
  <si>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</si>
  <si>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</si>
  <si>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</si>
  <si>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</si>
  <si>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</si>
  <si>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</si>
  <si>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</si>
  <si>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</si>
  <si>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</si>
  <si>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</si>
  <si>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</si>
  <si>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</si>
  <si>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</si>
  <si>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</si>
  <si>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</si>
  <si>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</si>
  <si>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</si>
  <si>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</si>
  <si>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</si>
  <si>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</si>
  <si>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</si>
  <si>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</si>
  <si>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</si>
  <si>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</si>
  <si>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</si>
  <si>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</si>
  <si>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</si>
  <si>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</si>
  <si>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</si>
  <si>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</si>
  <si>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</si>
  <si>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</si>
  <si>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</si>
  <si>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</si>
  <si>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</si>
  <si>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</si>
  <si>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</si>
  <si>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</si>
  <si>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</si>
  <si>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</si>
  <si>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</si>
  <si>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</si>
  <si>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</si>
  <si>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</si>
  <si>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</si>
  <si>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</si>
  <si>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</si>
  <si>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</si>
  <si>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</si>
  <si>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</si>
  <si>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</si>
  <si>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</si>
  <si>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</si>
  <si>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</si>
  <si>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</si>
  <si>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</si>
  <si>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</si>
  <si>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</si>
  <si>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</si>
  <si>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</si>
  <si>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</si>
  <si>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</si>
  <si>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</si>
  <si>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</si>
  <si>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</si>
  <si>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</si>
  <si>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</si>
  <si>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</si>
  <si>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</si>
  <si>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</si>
  <si>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</si>
  <si>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</si>
  <si>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</si>
  <si>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</si>
  <si>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</si>
  <si>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</si>
  <si>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</si>
  <si>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</si>
  <si>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</si>
  <si>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</si>
  <si>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</si>
  <si>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</si>
  <si>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</si>
  <si>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</si>
  <si>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</si>
  <si>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</si>
  <si>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</si>
  <si>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</si>
  <si>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</si>
  <si>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</si>
  <si>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</si>
  <si>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</si>
  <si>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</si>
  <si>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</si>
  <si>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</si>
  <si>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</si>
  <si>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</si>
  <si>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</si>
  <si>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</si>
  <si>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</si>
  <si>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</si>
  <si>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</si>
  <si>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</si>
  <si>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</si>
  <si>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</si>
  <si>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</si>
  <si>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</si>
  <si>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</si>
  <si>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</si>
  <si>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</si>
  <si>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</si>
  <si>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</si>
  <si>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</si>
  <si>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</si>
  <si>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</si>
  <si>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</si>
  <si>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</si>
  <si>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</si>
  <si>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</si>
  <si>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</si>
  <si>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</si>
  <si>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</si>
  <si>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</si>
  <si>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</si>
  <si>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</si>
  <si>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</si>
  <si>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</si>
  <si>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</si>
  <si>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</si>
  <si>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</si>
  <si>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</si>
  <si>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</si>
  <si>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</si>
  <si>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</si>
  <si>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</si>
  <si>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</si>
  <si>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</si>
  <si>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</si>
  <si>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</si>
  <si>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</si>
  <si>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</si>
  <si>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</si>
  <si>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</si>
  <si>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</si>
  <si>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</si>
  <si>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</si>
  <si>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</si>
  <si>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</si>
  <si>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</si>
  <si>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</si>
  <si>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</si>
  <si>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</si>
  <si>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</si>
  <si>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</si>
  <si>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</si>
  <si>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</si>
  <si>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</si>
  <si>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</si>
  <si>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</si>
  <si>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</si>
  <si>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</si>
  <si>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</si>
  <si>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</si>
  <si>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</si>
  <si>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</si>
  <si>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</si>
  <si>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</si>
  <si>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</si>
  <si>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</si>
  <si>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</si>
  <si>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</si>
  <si>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</si>
  <si>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</si>
  <si>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</si>
  <si>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</si>
  <si>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</si>
  <si>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</si>
  <si>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</si>
  <si>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</si>
  <si>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</si>
  <si>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</si>
  <si>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</si>
  <si>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</si>
  <si>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</si>
  <si>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</si>
  <si>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</si>
  <si>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</si>
  <si>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</si>
  <si>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</si>
  <si>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</si>
  <si>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</si>
  <si>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</si>
  <si>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</si>
  <si>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</si>
  <si>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</si>
  <si>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</si>
  <si>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</si>
  <si>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</si>
  <si>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</si>
  <si>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</si>
  <si>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</si>
  <si>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</si>
  <si>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</si>
  <si>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</si>
  <si>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</si>
  <si>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</si>
  <si>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</si>
  <si>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</si>
  <si>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</si>
  <si>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</si>
  <si>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</si>
  <si>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</si>
  <si>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</si>
  <si>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</si>
  <si>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</si>
  <si>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</si>
  <si>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</si>
  <si>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</si>
  <si>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</si>
  <si>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</si>
  <si>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</si>
  <si>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</si>
  <si>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</si>
  <si>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</si>
  <si>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</si>
  <si>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</si>
  <si>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</si>
  <si>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</si>
  <si>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</si>
  <si>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</si>
  <si>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</si>
  <si>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</si>
  <si>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</si>
  <si>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</si>
  <si>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</si>
  <si>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</si>
  <si>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</si>
  <si>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</si>
  <si>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</si>
  <si>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</si>
  <si>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</si>
  <si>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</si>
  <si>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</si>
  <si>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</si>
  <si>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</si>
  <si>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</si>
  <si>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</si>
  <si>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</si>
  <si>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</si>
  <si>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</si>
  <si>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</si>
  <si>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</si>
  <si>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</si>
  <si>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</si>
  <si>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</si>
  <si>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</si>
  <si>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</si>
  <si>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</si>
  <si>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</si>
  <si>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</si>
  <si>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</si>
  <si>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</si>
  <si>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</si>
  <si>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</si>
  <si>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</si>
  <si>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</si>
  <si>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</si>
  <si>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</si>
  <si>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</si>
  <si>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</si>
  <si>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</si>
  <si>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</si>
  <si>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</si>
  <si>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</si>
  <si>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</si>
  <si>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</si>
  <si>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</si>
  <si>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</si>
  <si>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</si>
  <si>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</si>
  <si>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</si>
  <si>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</si>
  <si>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</si>
  <si>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</si>
  <si>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</si>
  <si>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</si>
  <si>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</si>
  <si>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</si>
  <si>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</si>
  <si>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</si>
  <si>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</si>
  <si>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</si>
  <si>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</si>
  <si>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</si>
  <si>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</si>
  <si>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</si>
  <si>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</si>
  <si>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</si>
  <si>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</si>
  <si>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</si>
  <si>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</si>
  <si>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</si>
  <si>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</si>
  <si>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</si>
  <si>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</si>
  <si>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</si>
  <si>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</si>
  <si>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</si>
  <si>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</si>
  <si>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</si>
  <si>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</si>
  <si>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</si>
  <si>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</si>
  <si>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</si>
  <si>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</si>
  <si>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</si>
  <si>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</si>
  <si>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</si>
  <si>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</si>
  <si>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</si>
  <si>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</si>
  <si>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</si>
  <si>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</si>
  <si>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</si>
  <si>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</si>
  <si>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</si>
  <si>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</si>
  <si>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</si>
  <si>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</si>
  <si>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</si>
  <si>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</si>
  <si>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</si>
  <si>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</si>
  <si>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</si>
  <si>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</si>
  <si>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</si>
  <si>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</si>
  <si>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</si>
  <si>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</si>
  <si>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</si>
  <si>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</si>
  <si>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</si>
  <si>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</si>
  <si>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</si>
  <si>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</si>
  <si>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</si>
  <si>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</si>
  <si>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</si>
  <si>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</si>
  <si>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</si>
  <si>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</si>
  <si>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</si>
  <si>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</si>
  <si>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</si>
  <si>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</si>
  <si>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</si>
  <si>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</si>
  <si>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</si>
  <si>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</si>
  <si>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</si>
  <si>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</si>
  <si>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</si>
  <si>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</si>
  <si>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</si>
  <si>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</si>
  <si>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</si>
  <si>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</si>
  <si>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</si>
  <si>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</si>
  <si>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</si>
  <si>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</si>
  <si>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</si>
  <si>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</si>
  <si>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</si>
  <si>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</si>
  <si>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</si>
  <si>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</si>
  <si>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</si>
  <si>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</si>
  <si>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</si>
  <si>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</si>
  <si>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</si>
  <si>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</si>
  <si>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</si>
  <si>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</si>
  <si>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</si>
  <si>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</si>
  <si>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</si>
  <si>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</si>
  <si>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</si>
  <si>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</si>
  <si>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</si>
  <si>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</si>
  <si>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</si>
  <si>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</si>
  <si>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</si>
  <si>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</si>
  <si>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</si>
  <si>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</si>
  <si>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</si>
  <si>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</si>
  <si>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</si>
  <si>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</si>
  <si>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</si>
  <si>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</si>
  <si>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</si>
  <si>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</si>
  <si>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</si>
  <si>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</si>
  <si>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</si>
  <si>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</si>
  <si>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</si>
  <si>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</si>
  <si>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</si>
  <si>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</si>
  <si>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</si>
  <si>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</si>
  <si>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</si>
  <si>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</si>
  <si>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</si>
  <si>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</si>
  <si>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</si>
  <si>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</si>
  <si>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</si>
  <si>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</si>
  <si>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</si>
  <si>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</si>
  <si>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</si>
  <si>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</si>
  <si>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</si>
  <si>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</si>
  <si>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</si>
  <si>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</si>
  <si>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</si>
  <si>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</si>
  <si>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</si>
  <si>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</si>
  <si>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</si>
  <si>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</si>
  <si>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</si>
  <si>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</si>
  <si>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</si>
  <si>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</si>
  <si>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</si>
  <si>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</si>
  <si>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</si>
  <si>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</si>
  <si>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</si>
  <si>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</si>
  <si>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</si>
  <si>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</si>
  <si>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</si>
  <si>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</si>
  <si>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</si>
  <si>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</si>
  <si>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</si>
  <si>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</si>
  <si>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</si>
  <si>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</si>
  <si>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</si>
  <si>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</si>
  <si>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</si>
  <si>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</si>
  <si>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</si>
  <si>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</si>
  <si>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</si>
  <si>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</si>
  <si>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</si>
  <si>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</si>
  <si>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</si>
  <si>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</si>
  <si>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</si>
  <si>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</si>
  <si>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</si>
  <si>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</si>
  <si>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</si>
  <si>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</si>
  <si>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</si>
  <si>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</si>
  <si>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</si>
  <si>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</si>
  <si>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</si>
  <si>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</si>
  <si>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</si>
  <si>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</si>
  <si>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</si>
  <si>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</si>
  <si>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</si>
  <si>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</si>
  <si>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</si>
  <si>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</si>
  <si>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</si>
  <si>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</si>
  <si>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</si>
  <si>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</si>
  <si>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</si>
  <si>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</si>
  <si>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</si>
  <si>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</si>
  <si>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</si>
  <si>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</si>
  <si>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</si>
  <si>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</si>
  <si>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</si>
  <si>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</si>
  <si>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</si>
  <si>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</si>
  <si>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</si>
  <si>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</si>
  <si>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</si>
  <si>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</si>
  <si>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</si>
  <si>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</si>
  <si>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</si>
  <si>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</si>
  <si>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</si>
  <si>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</si>
  <si>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</si>
  <si>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</si>
  <si>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</si>
  <si>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</si>
  <si>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</si>
  <si>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</si>
  <si>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</si>
  <si>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</si>
  <si>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</si>
  <si>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</si>
  <si>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</si>
  <si>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</si>
  <si>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</si>
  <si>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</si>
  <si>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</si>
  <si>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</si>
  <si>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</si>
  <si>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</si>
  <si>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</si>
  <si>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</si>
  <si>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</si>
  <si>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</si>
  <si>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</si>
  <si>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</si>
  <si>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</si>
  <si>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</si>
  <si>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</si>
  <si>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</si>
  <si>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</si>
  <si>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</si>
  <si>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</si>
  <si>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</si>
  <si>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</si>
  <si>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</si>
  <si>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</si>
  <si>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</si>
  <si>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</si>
  <si>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</si>
  <si>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</si>
  <si>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</si>
  <si>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</si>
  <si>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</si>
  <si>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</si>
  <si>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</si>
  <si>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</si>
  <si>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</si>
  <si>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</si>
  <si>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</si>
  <si>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</si>
  <si>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</si>
  <si>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</si>
  <si>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</si>
  <si>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</si>
  <si>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</si>
  <si>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</si>
  <si>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</si>
  <si>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</si>
  <si>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</si>
  <si>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</si>
  <si>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</si>
  <si>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</si>
  <si>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</si>
  <si>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</si>
  <si>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</si>
  <si>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</si>
  <si>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</si>
  <si>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</si>
  <si>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</si>
  <si>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</si>
  <si>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</si>
  <si>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</si>
  <si>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</si>
  <si>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</si>
  <si>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</si>
  <si>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</si>
  <si>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</si>
  <si>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</si>
  <si>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</si>
  <si>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</si>
  <si>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</si>
  <si>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</si>
  <si>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</si>
  <si>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</si>
  <si>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</si>
  <si>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</si>
  <si>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</si>
  <si>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</si>
  <si>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</si>
  <si>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</si>
  <si>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</si>
  <si>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</si>
  <si>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</si>
  <si>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</si>
  <si>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</si>
  <si>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</si>
  <si>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</si>
  <si>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</si>
  <si>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</si>
  <si>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</si>
  <si>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</si>
  <si>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</si>
  <si>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</si>
  <si>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</si>
  <si>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</si>
  <si>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</si>
  <si>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</si>
  <si>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</si>
  <si>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</si>
  <si>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</si>
  <si>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</si>
  <si>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</si>
  <si>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</si>
  <si>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</si>
  <si>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</si>
  <si>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</si>
  <si>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</si>
  <si>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</si>
  <si>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</si>
  <si>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</si>
  <si>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</si>
  <si>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</si>
  <si>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</si>
  <si>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</si>
  <si>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</si>
  <si>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</si>
  <si>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</si>
  <si>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</si>
  <si>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</si>
  <si>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</si>
  <si>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</si>
  <si>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</si>
  <si>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</si>
  <si>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</si>
  <si>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</si>
  <si>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</si>
  <si>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</si>
  <si>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</si>
  <si>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</si>
  <si>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</si>
  <si>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</si>
  <si>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</si>
  <si>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</si>
  <si>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</si>
  <si>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</si>
  <si>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</si>
  <si>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</si>
  <si>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</si>
  <si>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</si>
  <si>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</si>
  <si>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</si>
  <si>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</si>
  <si>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</si>
  <si>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</si>
  <si>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</si>
  <si>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</si>
  <si>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</si>
  <si>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</si>
  <si>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</si>
  <si>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</si>
  <si>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</si>
  <si>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</si>
  <si>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</si>
  <si>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</si>
  <si>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</si>
  <si>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</si>
  <si>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</si>
  <si>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</si>
  <si>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</si>
  <si>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</si>
  <si>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</si>
  <si>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</si>
  <si>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</si>
  <si>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</si>
  <si>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</si>
  <si>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</si>
  <si>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</si>
  <si>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</si>
  <si>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</si>
  <si>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</si>
  <si>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</si>
  <si>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</si>
  <si>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</si>
  <si>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</si>
  <si>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</si>
  <si>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</si>
  <si>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</si>
  <si>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</si>
  <si>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</si>
  <si>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</si>
  <si>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</si>
  <si>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</si>
  <si>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</si>
  <si>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</si>
  <si>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</si>
  <si>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</si>
  <si>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</si>
  <si>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</si>
  <si>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</si>
  <si>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</si>
  <si>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</si>
  <si>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</si>
  <si>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</si>
  <si>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</si>
  <si>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</si>
  <si>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</si>
  <si>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</si>
  <si>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</si>
  <si>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</si>
  <si>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</si>
  <si>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</si>
  <si>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</si>
  <si>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</si>
  <si>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</si>
  <si>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</si>
  <si>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</si>
  <si>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</si>
  <si>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</si>
  <si>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</si>
  <si>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</si>
  <si>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</si>
  <si>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</si>
  <si>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</si>
  <si>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</si>
  <si>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</si>
  <si>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</si>
  <si>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</si>
  <si>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</si>
  <si>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</si>
  <si>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</si>
  <si>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</si>
  <si>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</si>
  <si>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</si>
  <si>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</si>
  <si>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</si>
  <si>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</si>
  <si>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</si>
  <si>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</si>
  <si>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</si>
  <si>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</si>
  <si>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</si>
  <si>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</si>
  <si>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</si>
  <si>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</si>
  <si>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</si>
  <si>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</si>
  <si>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</si>
  <si>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</si>
  <si>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</si>
  <si>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</si>
  <si>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</si>
  <si>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</si>
  <si>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</si>
  <si>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</si>
  <si>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</si>
  <si>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</si>
  <si>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</si>
  <si>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</si>
  <si>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</si>
  <si>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</si>
  <si>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</si>
  <si>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</si>
  <si>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</si>
  <si>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</si>
  <si>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</si>
  <si>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</si>
  <si>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</si>
  <si>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</si>
  <si>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</si>
  <si>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</si>
  <si>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</si>
  <si>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</si>
  <si>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</si>
  <si>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</si>
  <si>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</si>
  <si>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</si>
  <si>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</si>
  <si>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</si>
  <si>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</si>
  <si>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</si>
  <si>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</si>
  <si>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</si>
  <si>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</si>
  <si>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</si>
  <si>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</si>
  <si>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</si>
  <si>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</si>
  <si>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</si>
  <si>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</si>
  <si>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</si>
  <si>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</si>
  <si>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</si>
  <si>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</si>
  <si>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</si>
  <si>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</si>
  <si>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</si>
  <si>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</si>
  <si>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</si>
  <si>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</si>
  <si>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</si>
  <si>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</si>
  <si>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</si>
  <si>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</si>
  <si>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</si>
  <si>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</si>
  <si>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</si>
  <si>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</si>
  <si>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</si>
  <si>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</si>
  <si>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</si>
  <si>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</si>
  <si>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</si>
  <si>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</si>
  <si>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</si>
  <si>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</si>
  <si>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</si>
  <si>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</si>
  <si>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</si>
  <si>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</si>
  <si>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</si>
  <si>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</si>
  <si>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</si>
  <si>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</si>
  <si>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</si>
  <si>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</si>
  <si>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</si>
  <si>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</si>
  <si>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</si>
  <si>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</si>
  <si>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</si>
  <si>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</si>
  <si>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</si>
  <si>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</si>
  <si>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</si>
  <si>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</si>
  <si>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</si>
  <si>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</si>
  <si>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</si>
  <si>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</si>
  <si>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</si>
  <si>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</si>
  <si>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</si>
  <si>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</si>
  <si>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</si>
  <si>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</si>
  <si>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</si>
  <si>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</si>
  <si>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</si>
  <si>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</si>
  <si>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</si>
  <si>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</si>
  <si>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</si>
  <si>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</si>
  <si>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</si>
  <si>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</si>
  <si>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</si>
  <si>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</si>
  <si>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</si>
  <si>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</si>
  <si>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</si>
  <si>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</si>
  <si>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</si>
  <si>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</si>
  <si>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</si>
  <si>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</si>
  <si>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</si>
  <si>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</si>
  <si>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</si>
  <si>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</si>
  <si>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</si>
  <si>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</si>
  <si>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</si>
  <si>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</si>
  <si>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</si>
  <si>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</si>
  <si>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</si>
  <si>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</si>
  <si>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</si>
  <si>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</si>
  <si>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</si>
  <si>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</si>
  <si>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</si>
  <si>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</si>
  <si>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</si>
  <si>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</si>
  <si>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</si>
  <si>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</si>
  <si>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</si>
  <si>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</si>
  <si>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</si>
  <si>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</si>
  <si>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</si>
  <si>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</si>
  <si>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</si>
  <si>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</si>
  <si>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</si>
  <si>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</si>
  <si>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</si>
  <si>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</si>
  <si>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</si>
  <si>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</si>
  <si>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</si>
  <si>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</si>
  <si>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</si>
  <si>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</si>
  <si>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</si>
  <si>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</si>
  <si>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</si>
  <si>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</si>
  <si>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</si>
  <si>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</si>
  <si>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</si>
  <si>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</si>
  <si>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</si>
  <si>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</si>
  <si>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</si>
  <si>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</si>
  <si>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</si>
  <si>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</si>
  <si>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</si>
  <si>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</si>
  <si>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</si>
  <si>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</si>
  <si>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</si>
  <si>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</si>
  <si>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</si>
  <si>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</si>
  <si>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</si>
  <si>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</si>
  <si>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</si>
  <si>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</si>
  <si>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</si>
  <si>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</si>
  <si>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</si>
  <si>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</si>
  <si>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</si>
  <si>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</si>
  <si>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</si>
  <si>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</si>
  <si>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</si>
  <si>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</si>
  <si>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</si>
  <si>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</si>
  <si>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</si>
  <si>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</si>
  <si>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</si>
  <si>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</si>
  <si>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</si>
  <si>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</si>
  <si>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</si>
  <si>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</si>
  <si>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</si>
  <si>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</si>
  <si>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</si>
  <si>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</si>
  <si>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</si>
  <si>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</si>
  <si>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</si>
  <si>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</si>
  <si>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</si>
  <si>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</si>
  <si>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</si>
  <si>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</si>
  <si>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</si>
  <si>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</si>
  <si>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</si>
  <si>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</si>
  <si>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</si>
  <si>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</si>
  <si>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</si>
  <si>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</si>
  <si>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</si>
  <si>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</si>
  <si>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</si>
  <si>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</si>
  <si>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</si>
  <si>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</si>
  <si>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</si>
  <si>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</si>
  <si>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</si>
  <si>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</si>
  <si>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</si>
  <si>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</si>
  <si>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</si>
  <si>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</si>
  <si>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</si>
  <si>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</si>
  <si>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</si>
  <si>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</si>
  <si>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</si>
  <si>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</si>
  <si>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</si>
  <si>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</si>
  <si>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</si>
  <si>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</si>
  <si>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</si>
  <si>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</si>
  <si>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</si>
  <si>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</si>
  <si>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</si>
  <si>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</si>
  <si>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</si>
  <si>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</si>
  <si>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</si>
  <si>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</si>
  <si>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</si>
  <si>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</si>
  <si>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</si>
  <si>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</si>
  <si>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</si>
  <si>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</si>
  <si>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</si>
  <si>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</si>
  <si>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</si>
  <si>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</si>
  <si>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</si>
  <si>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</si>
  <si>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</si>
  <si>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</si>
  <si>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</si>
  <si>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</si>
  <si>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</si>
  <si>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</si>
  <si>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</si>
  <si>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</si>
  <si>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</si>
  <si>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</si>
  <si>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</si>
  <si>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</si>
  <si>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</si>
  <si>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</si>
  <si>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</si>
  <si>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</si>
  <si>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</si>
  <si>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</si>
  <si>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</si>
  <si>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</si>
  <si>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</si>
  <si>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</si>
  <si>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</si>
  <si>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</si>
  <si>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</si>
  <si>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</si>
  <si>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</si>
  <si>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</si>
  <si>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</si>
  <si>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</si>
  <si>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</si>
  <si>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</si>
  <si>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</si>
  <si>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</si>
  <si>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</si>
  <si>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</si>
  <si>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</si>
  <si>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</si>
  <si>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</si>
  <si>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</si>
  <si>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</si>
  <si>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</si>
  <si>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</si>
  <si>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</si>
  <si>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</si>
  <si>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</si>
  <si>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</si>
  <si>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</si>
  <si>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</si>
  <si>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</si>
  <si>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</si>
  <si>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</si>
  <si>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</si>
  <si>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</si>
  <si>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</si>
  <si>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</si>
  <si>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</si>
  <si>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</si>
  <si>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</si>
  <si>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</si>
  <si>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</si>
  <si>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</si>
  <si>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</si>
  <si>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</si>
  <si>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</si>
  <si>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</si>
  <si>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</si>
  <si>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</si>
  <si>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</si>
  <si>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</si>
  <si>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</si>
  <si>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</si>
  <si>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</si>
  <si>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</si>
  <si>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</si>
  <si>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</si>
  <si>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</si>
  <si>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</si>
  <si>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</si>
  <si>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</si>
  <si>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</si>
  <si>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</si>
  <si>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</si>
  <si>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</si>
  <si>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</si>
  <si>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</si>
  <si>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</si>
  <si>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</si>
  <si>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</si>
  <si>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</si>
  <si>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</si>
  <si>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</si>
  <si>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</si>
  <si>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</si>
  <si>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</si>
  <si>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</si>
  <si>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</si>
  <si>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</si>
  <si>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</si>
  <si>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</si>
  <si>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</si>
  <si>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</si>
  <si>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</si>
  <si>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</si>
  <si>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</si>
  <si>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</si>
  <si>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</si>
  <si>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</si>
  <si>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</si>
  <si>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</si>
  <si>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</si>
  <si>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</si>
  <si>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</si>
  <si>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</si>
  <si>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</si>
  <si>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</si>
  <si>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</si>
  <si>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</si>
  <si>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</si>
  <si>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</si>
  <si>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</si>
  <si>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</si>
  <si>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</si>
  <si>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</si>
  <si>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</si>
  <si>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</si>
  <si>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</si>
  <si>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</si>
  <si>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</si>
  <si>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</si>
  <si>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</si>
  <si>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</si>
  <si>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</si>
  <si>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</si>
  <si>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</si>
  <si>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</si>
  <si>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</si>
  <si>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</si>
  <si>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</si>
  <si>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</si>
  <si>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</si>
  <si>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</si>
  <si>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</si>
  <si>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</si>
  <si>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</si>
  <si>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</si>
  <si>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</si>
  <si>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</si>
  <si>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</si>
  <si>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</si>
  <si>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</si>
  <si>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</si>
  <si>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</si>
  <si>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</si>
  <si>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</si>
  <si>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</si>
  <si>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</si>
  <si>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</si>
  <si>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</si>
  <si>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</si>
  <si>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</si>
  <si>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</si>
  <si>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</si>
  <si>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</si>
  <si>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</si>
  <si>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</si>
  <si>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</si>
  <si>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</si>
  <si>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</si>
  <si>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</si>
  <si>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</si>
  <si>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</si>
  <si>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</si>
  <si>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</si>
  <si>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</si>
  <si>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</si>
  <si>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</si>
  <si>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</si>
  <si>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</si>
  <si>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</si>
  <si>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</si>
  <si>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</si>
  <si>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</si>
  <si>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</si>
  <si>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</si>
  <si>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</si>
  <si>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</si>
  <si>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</si>
  <si>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</si>
  <si>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</si>
  <si>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</si>
  <si>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</si>
  <si>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</si>
  <si>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</si>
  <si>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</si>
  <si>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</si>
  <si>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</si>
  <si>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</si>
  <si>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</si>
  <si>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</si>
  <si>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</si>
  <si>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</si>
  <si>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</si>
  <si>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</si>
  <si>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</si>
  <si>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</si>
  <si>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</si>
  <si>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</si>
  <si>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</si>
  <si>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</si>
  <si>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</si>
  <si>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</si>
  <si>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</si>
  <si>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</si>
  <si>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</si>
  <si>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</si>
  <si>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</si>
  <si>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</si>
  <si>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</si>
  <si>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</si>
  <si>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</si>
  <si>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</si>
  <si>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</si>
  <si>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</si>
  <si>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</si>
  <si>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</si>
  <si>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</si>
  <si>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</si>
  <si>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</si>
  <si>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</si>
  <si>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</si>
  <si>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</si>
  <si>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</si>
  <si>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</si>
  <si>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</si>
  <si>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</si>
  <si>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</si>
  <si>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</si>
  <si>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</si>
  <si>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</si>
  <si>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</si>
  <si>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</si>
  <si>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</si>
  <si>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</si>
  <si>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</si>
  <si>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</si>
  <si>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</si>
  <si>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</si>
  <si>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</si>
  <si>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</si>
  <si>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</si>
  <si>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</si>
  <si>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</si>
  <si>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</si>
  <si>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</si>
  <si>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</si>
  <si>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</si>
  <si>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</si>
  <si>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</si>
  <si>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</si>
  <si>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</si>
  <si>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</si>
  <si>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</si>
  <si>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</si>
  <si>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</si>
  <si>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</si>
  <si>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</si>
  <si>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</si>
  <si>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</si>
  <si>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</si>
  <si>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</si>
  <si>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</si>
  <si>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</si>
  <si>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</si>
  <si>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</si>
  <si>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</si>
  <si>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</si>
  <si>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</si>
  <si>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</si>
  <si>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</si>
  <si>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</si>
  <si>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</si>
  <si>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</si>
  <si>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</si>
  <si>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</si>
  <si>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</si>
  <si>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</si>
  <si>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</si>
  <si>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</si>
  <si>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</si>
  <si>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</si>
  <si>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</si>
  <si>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</si>
  <si>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</si>
  <si>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</si>
  <si>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</si>
  <si>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</si>
  <si>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</si>
  <si>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</si>
  <si>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</si>
  <si>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</si>
  <si>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</si>
  <si>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</si>
  <si>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</si>
  <si>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</si>
  <si>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</si>
  <si>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</si>
  <si>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</si>
  <si>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</si>
  <si>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</si>
  <si>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</si>
  <si>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</si>
  <si>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</si>
  <si>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</si>
  <si>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</si>
  <si>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</si>
  <si>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</si>
  <si>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</si>
  <si>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</si>
  <si>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</si>
  <si>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</si>
  <si>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</si>
  <si>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</si>
  <si>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</si>
  <si>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</si>
  <si>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</si>
  <si>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</si>
  <si>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</si>
  <si>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</si>
  <si>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</si>
  <si>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</si>
  <si>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</si>
  <si>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</si>
  <si>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</si>
  <si>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</si>
  <si>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</si>
  <si>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</si>
  <si>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</si>
  <si>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</si>
  <si>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</si>
  <si>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</si>
  <si>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</si>
  <si>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</si>
  <si>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</si>
  <si>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</si>
  <si>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</si>
  <si>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</si>
  <si>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</si>
  <si>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</si>
  <si>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</si>
  <si>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</si>
  <si>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</si>
  <si>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</si>
  <si>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</si>
  <si>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</si>
  <si>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</si>
  <si>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</si>
  <si>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</si>
  <si>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</si>
  <si>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</si>
  <si>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</si>
  <si>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</si>
  <si>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</si>
  <si>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</si>
  <si>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</si>
  <si>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</si>
  <si>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</si>
  <si>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</si>
  <si>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</si>
  <si>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</si>
  <si>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</si>
  <si>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</si>
  <si>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</si>
  <si>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</si>
  <si>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</si>
  <si>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</si>
  <si>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</si>
  <si>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</si>
  <si>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</si>
  <si>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</si>
  <si>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</si>
  <si>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</si>
  <si>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</si>
  <si>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</si>
  <si>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</si>
  <si>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</si>
  <si>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</si>
  <si>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</si>
  <si>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</si>
  <si>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</si>
  <si>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</si>
  <si>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</si>
  <si>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</si>
  <si>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</si>
  <si>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</si>
  <si>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</si>
  <si>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</si>
  <si>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</si>
  <si>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</si>
  <si>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</si>
  <si>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</si>
  <si>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</si>
  <si>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</si>
  <si>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</si>
  <si>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</si>
  <si>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</si>
  <si>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</si>
  <si>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</si>
  <si>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</si>
  <si>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</si>
  <si>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</si>
  <si>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</si>
  <si>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</si>
  <si>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</si>
  <si>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</si>
  <si>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</si>
  <si>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</si>
  <si>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</si>
  <si>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</si>
  <si>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</si>
  <si>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</si>
  <si>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</si>
  <si>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</si>
  <si>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</si>
  <si>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</si>
  <si>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</si>
  <si>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</si>
  <si>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</si>
  <si>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</si>
  <si>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</si>
  <si>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</si>
  <si>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</si>
  <si>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</si>
  <si>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</si>
  <si>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</si>
  <si>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</si>
  <si>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</si>
  <si>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</si>
  <si>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</si>
  <si>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</si>
  <si>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</si>
  <si>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</si>
  <si>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</si>
  <si>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</si>
  <si>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</si>
  <si>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</si>
  <si>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</si>
  <si>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</si>
  <si>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</si>
  <si>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</si>
  <si>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</si>
  <si>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</si>
  <si>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</si>
  <si>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</si>
  <si>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</si>
  <si>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</si>
  <si>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</si>
  <si>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</si>
  <si>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</si>
  <si>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</si>
  <si>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</si>
  <si>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</si>
  <si>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</si>
  <si>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</si>
  <si>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</si>
  <si>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</si>
  <si>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</si>
  <si>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</si>
  <si>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</si>
  <si>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</si>
  <si>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</si>
  <si>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</si>
  <si>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</si>
  <si>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</si>
  <si>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</si>
  <si>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</si>
  <si>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</si>
  <si>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</si>
  <si>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</si>
  <si>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</si>
  <si>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</si>
  <si>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</si>
  <si>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</si>
  <si>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</si>
  <si>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</si>
  <si>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</si>
  <si>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</si>
  <si>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</si>
  <si>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</si>
  <si>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</si>
  <si>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</si>
  <si>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</si>
  <si>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</si>
  <si>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</si>
  <si>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</si>
  <si>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</si>
  <si>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</si>
  <si>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</si>
  <si>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</si>
  <si>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</si>
  <si>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</si>
  <si>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</si>
  <si>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</si>
  <si>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</si>
  <si>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</si>
  <si>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</si>
  <si>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</si>
  <si>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</si>
  <si>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</si>
  <si>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</si>
  <si>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</si>
  <si>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</si>
  <si>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</si>
  <si>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</si>
  <si>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</si>
  <si>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</si>
  <si>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</si>
  <si>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</si>
  <si>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</si>
  <si>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</si>
  <si>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</si>
  <si>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</si>
  <si>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</si>
  <si>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</si>
  <si>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</si>
  <si>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</si>
  <si>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</si>
  <si>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</si>
  <si>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</si>
  <si>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</si>
  <si>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</si>
  <si>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</si>
  <si>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</si>
  <si>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</si>
  <si>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</si>
  <si>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</si>
  <si>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</si>
  <si>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</si>
  <si>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</si>
  <si>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</si>
  <si>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</si>
  <si>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</si>
  <si>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</si>
  <si>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</si>
  <si>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</si>
  <si>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</si>
  <si>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</si>
  <si>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</si>
  <si>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</si>
  <si>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</si>
  <si>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</si>
  <si>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</si>
  <si>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</si>
  <si>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</si>
  <si>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</si>
  <si>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</si>
  <si>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</si>
  <si>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</si>
  <si>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</si>
  <si>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</si>
  <si>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</si>
  <si>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</si>
  <si>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</si>
  <si>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</si>
  <si>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</si>
  <si>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</si>
  <si>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</si>
  <si>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</si>
  <si>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</si>
  <si>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</si>
  <si>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</si>
  <si>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</si>
  <si>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</si>
  <si>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</si>
  <si>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</si>
  <si>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</si>
  <si>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</si>
  <si>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</si>
  <si>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</si>
  <si>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</si>
  <si>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</si>
  <si>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</si>
  <si>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</si>
  <si>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</si>
  <si>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</si>
  <si>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</si>
  <si>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</si>
  <si>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</si>
  <si>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</si>
  <si>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</si>
  <si>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</si>
  <si>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</si>
  <si>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</si>
  <si>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</si>
  <si>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</si>
  <si>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</si>
  <si>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</si>
  <si>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</si>
  <si>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</si>
  <si>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</si>
  <si>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</si>
  <si>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</si>
  <si>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</si>
  <si>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</si>
  <si>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</si>
  <si>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</si>
  <si>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</si>
  <si>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</si>
  <si>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</si>
  <si>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</si>
  <si>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</si>
  <si>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</si>
  <si>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</si>
  <si>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</si>
  <si>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</si>
  <si>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</si>
  <si>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</si>
  <si>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</si>
  <si>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</si>
  <si>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</si>
  <si>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</si>
  <si>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</si>
  <si>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</si>
  <si>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</si>
  <si>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</si>
  <si>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</si>
  <si>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</si>
  <si>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</si>
  <si>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</si>
  <si>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</si>
  <si>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</si>
  <si>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</si>
  <si>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</si>
  <si>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</si>
  <si>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</si>
  <si>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</si>
  <si>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</si>
  <si>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</si>
  <si>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</si>
  <si>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</si>
  <si>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</si>
  <si>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</si>
  <si>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</si>
  <si>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</si>
  <si>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</si>
  <si>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</si>
  <si>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</si>
  <si>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</si>
  <si>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</si>
  <si>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</si>
  <si>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</si>
  <si>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</si>
  <si>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</si>
  <si>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</si>
  <si>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</si>
  <si>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</si>
  <si>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</si>
  <si>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</si>
  <si>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</si>
  <si>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</si>
  <si>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</si>
  <si>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</si>
  <si>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</si>
  <si>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</si>
  <si>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</si>
  <si>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</si>
  <si>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</si>
  <si>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</si>
  <si>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</si>
  <si>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</si>
  <si>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</si>
  <si>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</si>
  <si>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</si>
  <si>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</si>
  <si>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</si>
  <si>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</si>
  <si>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</si>
  <si>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</si>
  <si>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</si>
  <si>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</si>
  <si>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</si>
  <si>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</si>
  <si>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</si>
  <si>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</si>
  <si>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</si>
  <si>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</si>
  <si>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</si>
  <si>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</si>
  <si>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</si>
  <si>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</si>
  <si>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</si>
  <si>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</si>
  <si>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</si>
  <si>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</si>
  <si>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</si>
  <si>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</si>
  <si>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</si>
  <si>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</si>
  <si>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</si>
  <si>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</si>
  <si>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</si>
  <si>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</si>
  <si>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</si>
  <si>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</si>
  <si>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</si>
  <si>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</si>
  <si>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</si>
  <si>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</si>
  <si>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</si>
  <si>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</si>
  <si>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</si>
  <si>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</si>
  <si>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</si>
  <si>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</si>
  <si>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</si>
  <si>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</si>
  <si>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</si>
  <si>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</si>
  <si>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</si>
  <si>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</si>
  <si>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</si>
  <si>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</si>
  <si>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</si>
  <si>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</si>
  <si>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</si>
  <si>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</si>
  <si>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</si>
  <si>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</si>
  <si>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</si>
  <si>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</si>
  <si>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</si>
  <si>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</si>
  <si>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</si>
  <si>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</si>
  <si>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</si>
  <si>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</si>
  <si>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</si>
  <si>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</si>
  <si>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</si>
  <si>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</si>
  <si>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</si>
  <si>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</si>
  <si>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</si>
  <si>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</si>
  <si>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</si>
  <si>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</si>
  <si>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</si>
  <si>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</si>
  <si>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</si>
  <si>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</si>
  <si>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</si>
  <si>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</si>
  <si>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</si>
  <si>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</si>
  <si>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</si>
  <si>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</si>
  <si>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</si>
  <si>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</si>
  <si>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</si>
  <si>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</si>
  <si>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</si>
  <si>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</si>
  <si>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</si>
  <si>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</si>
  <si>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</si>
  <si>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</si>
  <si>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</si>
  <si>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</si>
  <si>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</si>
  <si>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</si>
  <si>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</si>
  <si>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</si>
  <si>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</si>
  <si>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</si>
  <si>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</si>
  <si>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</si>
  <si>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</si>
  <si>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</si>
  <si>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</si>
  <si>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</si>
  <si>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</si>
  <si>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</si>
  <si>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</si>
  <si>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</si>
  <si>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</si>
  <si>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</si>
  <si>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</si>
  <si>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</si>
  <si>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</si>
  <si>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</si>
  <si>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</si>
  <si>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</si>
  <si>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</si>
  <si>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</si>
  <si>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</si>
  <si>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</si>
  <si>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</si>
  <si>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</si>
  <si>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</si>
  <si>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</si>
  <si>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</si>
  <si>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</si>
  <si>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</si>
  <si>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</si>
  <si>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</si>
  <si>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</si>
  <si>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</si>
  <si>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</si>
  <si>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</si>
  <si>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</si>
  <si>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</si>
  <si>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</si>
  <si>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</si>
  <si>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</si>
  <si>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</si>
  <si>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</si>
  <si>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</si>
  <si>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</si>
  <si>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</si>
  <si>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</si>
  <si>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</si>
  <si>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</si>
  <si>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</si>
  <si>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</si>
  <si>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</si>
  <si>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</si>
  <si>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</si>
  <si>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</si>
  <si>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</si>
  <si>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</si>
  <si>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</si>
  <si>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</si>
  <si>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</si>
  <si>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</si>
  <si>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</si>
  <si>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</si>
  <si>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</si>
  <si>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</si>
  <si>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</si>
  <si>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</si>
  <si>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</si>
  <si>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</si>
  <si>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</si>
  <si>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</si>
  <si>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</si>
  <si>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</si>
  <si>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</si>
  <si>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</si>
  <si>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</si>
  <si>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</si>
  <si>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</si>
  <si>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</si>
  <si>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</si>
  <si>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</si>
  <si>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</si>
  <si>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</si>
  <si>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</si>
  <si>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</si>
  <si>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</si>
  <si>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</si>
  <si>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</si>
  <si>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</si>
  <si>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</si>
  <si>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</si>
  <si>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</si>
  <si>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</si>
  <si>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</si>
  <si>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</si>
  <si>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</si>
  <si>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</si>
  <si>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</si>
  <si>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</si>
  <si>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</si>
  <si>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</si>
  <si>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</si>
  <si>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</si>
  <si>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</si>
  <si>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</si>
  <si>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</si>
  <si>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</si>
  <si>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</si>
  <si>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</si>
  <si>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</si>
  <si>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</si>
  <si>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</si>
  <si>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</si>
  <si>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</si>
  <si>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</si>
  <si>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</si>
  <si>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</si>
  <si>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</si>
  <si>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</si>
  <si>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</si>
  <si>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</si>
  <si>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</si>
  <si>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</si>
  <si>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</si>
  <si>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</si>
  <si>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</si>
  <si>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</si>
  <si>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</si>
  <si>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</si>
  <si>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</si>
  <si>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</si>
  <si>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</si>
  <si>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</si>
  <si>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</si>
  <si>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</si>
  <si>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</si>
  <si>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</si>
  <si>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</si>
  <si>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</si>
  <si>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</si>
  <si>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</si>
  <si>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</si>
  <si>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</si>
  <si>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</si>
  <si>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</si>
  <si>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</si>
  <si>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</si>
  <si>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</si>
  <si>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</si>
  <si>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</si>
  <si>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</si>
  <si>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</si>
  <si>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</si>
  <si>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</si>
  <si>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</si>
  <si>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</si>
  <si>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</si>
  <si>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</si>
  <si>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</si>
  <si>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</si>
  <si>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</si>
  <si>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</si>
  <si>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</si>
  <si>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</si>
  <si>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</si>
  <si>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</si>
  <si>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</si>
  <si>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</si>
  <si>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</si>
  <si>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</si>
  <si>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</si>
  <si>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</si>
  <si>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</si>
  <si>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</si>
  <si>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</si>
  <si>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</si>
  <si>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</si>
  <si>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</si>
  <si>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</si>
  <si>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</si>
  <si>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</si>
  <si>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</si>
  <si>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</si>
  <si>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</si>
  <si>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</si>
  <si>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</si>
  <si>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</si>
  <si>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</si>
  <si>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</si>
  <si>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</si>
  <si>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</si>
  <si>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</si>
  <si>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</si>
  <si>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</si>
  <si>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</si>
  <si>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</si>
  <si>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</si>
  <si>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</si>
  <si>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</si>
  <si>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</si>
  <si>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</si>
  <si>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</si>
  <si>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</si>
  <si>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</si>
  <si>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</si>
  <si>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</si>
  <si>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وغدیر 116424 تا 1293</t>
  </si>
  <si>
    <t>وغدیر 853 تا 1299</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</si>
  <si>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</si>
  <si>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</si>
  <si>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</si>
  <si>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</si>
  <si>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</si>
  <si>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7/12/1400</t>
  </si>
  <si>
    <t>وغدیر 64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</si>
</sst>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zoomScale="85" zoomScaleNormal="85" workbookViewId="0">
      <selection activeCell="I21" sqref="I21"/>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700</v>
      </c>
      <c r="F180" s="415">
        <f>B180*E180/$K$180</f>
        <v>8.4234162969325155</v>
      </c>
      <c r="G180" s="415">
        <v>650</v>
      </c>
      <c r="H180" s="415">
        <f>B180*G180/$K$180</f>
        <v>7.8217437042944784</v>
      </c>
      <c r="I180" s="415">
        <v>4383</v>
      </c>
      <c r="J180" s="415">
        <f>B180*I180/$K$180</f>
        <v>52.742619470650304</v>
      </c>
      <c r="K180" s="416">
        <v>81500000000</v>
      </c>
      <c r="P180" t="s">
        <v>25</v>
      </c>
      <c r="R180" t="s">
        <v>25</v>
      </c>
    </row>
    <row r="181" spans="1:21" ht="15.75">
      <c r="A181" s="417" t="s">
        <v>4476</v>
      </c>
      <c r="B181" s="418">
        <v>478789262</v>
      </c>
      <c r="C181" s="418">
        <v>7000</v>
      </c>
      <c r="D181" s="416">
        <f t="shared" ref="D181:D199" si="42">B181*C181/$K$180</f>
        <v>41.123004098159512</v>
      </c>
      <c r="E181" s="421">
        <v>5800</v>
      </c>
      <c r="F181" s="415">
        <f t="shared" ref="F181:F198" si="43">B181*E181/$K$180</f>
        <v>34.073346252760736</v>
      </c>
      <c r="G181" s="417">
        <v>5600</v>
      </c>
      <c r="H181" s="415">
        <f t="shared" ref="H181:H199" si="44">B181*G181/$K$180</f>
        <v>32.89840327852761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120</v>
      </c>
      <c r="F182" s="415">
        <f t="shared" si="43"/>
        <v>1.8060453570552146</v>
      </c>
      <c r="G182" s="415">
        <v>5</v>
      </c>
      <c r="H182" s="415">
        <f t="shared" si="44"/>
        <v>7.525188987730061E-2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10</v>
      </c>
      <c r="F183" s="415">
        <f t="shared" si="43"/>
        <v>0.36069264171779142</v>
      </c>
      <c r="G183" s="417">
        <v>1</v>
      </c>
      <c r="H183" s="415">
        <f t="shared" si="44"/>
        <v>3.6069264171779143E-2</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3000</v>
      </c>
      <c r="D185" s="416">
        <f t="shared" si="42"/>
        <v>49.180943263803684</v>
      </c>
      <c r="E185" s="421">
        <v>2500</v>
      </c>
      <c r="F185" s="415">
        <f t="shared" si="43"/>
        <v>40.984119386503068</v>
      </c>
      <c r="G185" s="417">
        <v>2100</v>
      </c>
      <c r="H185" s="415">
        <f t="shared" si="44"/>
        <v>34.426660284662574</v>
      </c>
      <c r="I185" s="417">
        <v>18424</v>
      </c>
      <c r="J185" s="415">
        <f t="shared" si="45"/>
        <v>302.03656623077302</v>
      </c>
      <c r="K185" s="414"/>
      <c r="U185" s="94"/>
    </row>
    <row r="186" spans="1:21" ht="15.75">
      <c r="A186" s="415" t="s">
        <v>4371</v>
      </c>
      <c r="B186" s="416">
        <v>1344540394</v>
      </c>
      <c r="C186" s="416">
        <v>1000</v>
      </c>
      <c r="D186" s="416">
        <f t="shared" si="42"/>
        <v>16.497428147239265</v>
      </c>
      <c r="E186" s="423">
        <v>800</v>
      </c>
      <c r="F186" s="415">
        <f t="shared" si="43"/>
        <v>13.197942517791411</v>
      </c>
      <c r="G186" s="415">
        <v>650</v>
      </c>
      <c r="H186" s="415">
        <f t="shared" si="44"/>
        <v>10.723328295705521</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800</v>
      </c>
      <c r="D188" s="416">
        <f t="shared" si="42"/>
        <v>10.941484122699386</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700</v>
      </c>
      <c r="F189" s="415">
        <f t="shared" si="43"/>
        <v>19.943335373006136</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1500</v>
      </c>
      <c r="F190" s="415">
        <f t="shared" si="43"/>
        <v>14.18895535582822</v>
      </c>
      <c r="G190" s="415">
        <v>1300</v>
      </c>
      <c r="H190" s="415">
        <f t="shared" si="44"/>
        <v>12.297094641717791</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2000</v>
      </c>
      <c r="D192" s="416">
        <f t="shared" si="42"/>
        <v>21.61066618404908</v>
      </c>
      <c r="E192" s="423">
        <v>1800</v>
      </c>
      <c r="F192" s="415">
        <f t="shared" si="43"/>
        <v>19.449599565644171</v>
      </c>
      <c r="G192" s="415">
        <v>1700</v>
      </c>
      <c r="H192" s="415">
        <f t="shared" si="44"/>
        <v>18.36906625644172</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2000</v>
      </c>
      <c r="D194" s="416">
        <f t="shared" si="42"/>
        <v>33.791361963190184</v>
      </c>
      <c r="E194" s="423">
        <v>1700</v>
      </c>
      <c r="F194" s="415">
        <f t="shared" si="43"/>
        <v>28.722657668711655</v>
      </c>
      <c r="G194" s="415">
        <v>1600</v>
      </c>
      <c r="H194" s="415">
        <f t="shared" si="44"/>
        <v>27.033089570552146</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900</v>
      </c>
      <c r="D197" s="416">
        <f t="shared" si="42"/>
        <v>137.98157300613497</v>
      </c>
      <c r="E197" s="421">
        <v>800</v>
      </c>
      <c r="F197" s="415">
        <f t="shared" si="43"/>
        <v>122.65028711656441</v>
      </c>
      <c r="G197" s="417">
        <v>80</v>
      </c>
      <c r="H197" s="415">
        <f t="shared" si="44"/>
        <v>12.265028711656441</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441.21695262134961</v>
      </c>
      <c r="E201" s="419"/>
      <c r="F201" s="419">
        <f>SUM(F181:F200)</f>
        <v>372.0465595777423</v>
      </c>
      <c r="G201" s="419"/>
      <c r="H201" s="419">
        <f>SUM(H181:H200)</f>
        <v>216.76978151206137</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7150</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K46" zoomScale="85" zoomScaleNormal="85"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467937348</v>
      </c>
      <c r="O21" s="97">
        <v>353427</v>
      </c>
      <c r="P21" s="93">
        <f>P48</f>
        <v>1324</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175682367.69724035</v>
      </c>
      <c r="G24" s="93">
        <f t="shared" si="0"/>
        <v>104623977.68469828</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33.326597307967987</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2.8533455544733344</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188721532.69724035</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410406900</v>
      </c>
      <c r="O35" s="67">
        <v>309975</v>
      </c>
      <c r="P35" s="97">
        <f>P48</f>
        <v>1324</v>
      </c>
      <c r="Q35" s="67">
        <f>N35*100/$S$201</f>
        <v>3.9394588214795929</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N36*100/$S$201</f>
        <v>0.31790437445573733</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7148</v>
      </c>
      <c r="L42" s="115">
        <v>6108000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7149</v>
      </c>
      <c r="L43" s="115">
        <v>-1000000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7147</v>
      </c>
      <c r="L48" s="115">
        <v>25000000</v>
      </c>
      <c r="M48" s="19" t="s">
        <v>4156</v>
      </c>
      <c r="N48" s="111">
        <f t="shared" ref="N48:N55" si="29">O48*P48</f>
        <v>4587882432</v>
      </c>
      <c r="O48" s="97">
        <f>SUM(Z117:Z160)</f>
        <v>3465168</v>
      </c>
      <c r="P48" s="97">
        <v>1324</v>
      </c>
      <c r="Q48" s="67">
        <f>N48*100/$S$201</f>
        <v>44.038669716941037</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1628590800</v>
      </c>
      <c r="O49" s="97">
        <f>SUM(AB117:AB161)</f>
        <v>4071477</v>
      </c>
      <c r="P49" s="97">
        <v>400</v>
      </c>
      <c r="Q49" s="67">
        <f>N49*100/$S$201</f>
        <v>15.632696218412768</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-23900000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1195000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3465232</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-114711496.9589487</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10749407097.041052</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175682367.69724035</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193427904.69724035</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275682367.69724035</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7118</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29</v>
      </c>
      <c r="U73" s="205" t="s">
        <v>7127</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7120</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10002150000</v>
      </c>
      <c r="M75" s="207">
        <f>N28+N35+N48</f>
        <v>8470204158</v>
      </c>
      <c r="N75" s="181">
        <f t="shared" ref="N75:N80" si="39">L75-M75</f>
        <v>1531945842</v>
      </c>
      <c r="R75" s="167"/>
      <c r="S75" s="205" t="s">
        <v>7123</v>
      </c>
      <c r="T75" s="193">
        <f>T117-1214</f>
        <v>25</v>
      </c>
      <c r="U75" s="205" t="s">
        <v>7124</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2736550000</v>
      </c>
      <c r="M76" s="1">
        <f>N49+N36+N29</f>
        <v>1958966852</v>
      </c>
      <c r="N76" s="111">
        <f t="shared" si="39"/>
        <v>777583148</v>
      </c>
      <c r="R76" s="167"/>
      <c r="S76" s="205" t="s">
        <v>7126</v>
      </c>
      <c r="T76" s="193">
        <f>T117-1217</f>
        <v>22</v>
      </c>
      <c r="U76" s="205" t="s">
        <v>7136</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19</v>
      </c>
      <c r="U77" s="205" t="s">
        <v>7135</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-2186850000</v>
      </c>
      <c r="M80" s="237">
        <v>0</v>
      </c>
      <c r="N80" s="84">
        <f t="shared" si="39"/>
        <v>-2186850000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11950000</v>
      </c>
      <c r="M83" s="1">
        <f>K83*L83</f>
        <v>0</v>
      </c>
      <c r="N83" s="111">
        <f>SUM(N75:N81)-M83</f>
        <v>122678399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7"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6258630</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1479582.2145015106</v>
      </c>
      <c r="H126" s="274" t="s">
        <v>5432</v>
      </c>
      <c r="I126" s="32">
        <f>(N48+N51+N35+N31+N28+N29+N30+N36+N53+N49)/P52</f>
        <v>536342.04217022366</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7738212.2145015104</v>
      </c>
      <c r="H127" s="32" t="s">
        <v>5433</v>
      </c>
      <c r="I127" s="32">
        <f>I125+I126</f>
        <v>536342.04217022366</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375647.5863384573</v>
      </c>
      <c r="H128" s="32" t="s">
        <v>5413</v>
      </c>
      <c r="I128" s="32">
        <f>(X172+X173)/P52</f>
        <v>25577.650003194522</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2663609.3965186118</v>
      </c>
      <c r="H129" s="32" t="s">
        <v>480</v>
      </c>
      <c r="I129" s="32">
        <f>X170/P52</f>
        <v>181363.78714274324</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4698955.2316444404</v>
      </c>
      <c r="H130" s="32" t="s">
        <v>5</v>
      </c>
      <c r="I130" s="32">
        <f>I127-I128-I129</f>
        <v>329400.60502428591</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7119</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26</v>
      </c>
      <c r="U152" s="205" t="s">
        <v>7125</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25</v>
      </c>
      <c r="U153" s="205" t="s">
        <v>7128</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20</v>
      </c>
      <c r="U154" s="205" t="s">
        <v>7141</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6</v>
      </c>
      <c r="U155" s="205" t="s">
        <v>7144</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7143</v>
      </c>
      <c r="T156" s="205">
        <f>T117-1239</f>
        <v>0</v>
      </c>
      <c r="U156" s="205" t="s">
        <v>7145</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t="s">
        <v>7151</v>
      </c>
      <c r="T157" s="205">
        <f>T117-1252</f>
        <v>-13</v>
      </c>
      <c r="U157" s="205" t="s">
        <v>7152</v>
      </c>
      <c r="V157" s="205">
        <v>1275</v>
      </c>
      <c r="W157" s="97">
        <f t="shared" si="50"/>
        <v>1281.6649315068494</v>
      </c>
      <c r="X157" s="32">
        <f t="shared" si="76"/>
        <v>1307.2982301369864</v>
      </c>
      <c r="Y157" s="32">
        <f t="shared" si="77"/>
        <v>1332.9315287671234</v>
      </c>
      <c r="Z157" s="495">
        <v>64</v>
      </c>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3526618840.9906421</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6393873479.6972408</v>
      </c>
      <c r="Y171" s="94">
        <f>X171*100/$X$176</f>
        <v>61.374214914558493</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114711496.9589487</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382645907.35316879</v>
      </c>
      <c r="Y173" s="94">
        <f>X173*100/$X$176</f>
        <v>3.6729835566251539</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10417849725</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60879792.646831214</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53831704.312117487</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-188721532.69724035</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6216473232</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443525700</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-95680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-11226196</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10417849725</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7134</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6216473379</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5546637429.9384365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5194744027.2928581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7139</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4212698222</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3991522834.151772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3877022315.1689119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7121</v>
      </c>
      <c r="V546" s="19">
        <v>86686</v>
      </c>
      <c r="W546" s="115">
        <v>2307.1718759999999</v>
      </c>
      <c r="X546" s="115">
        <f t="shared" si="105"/>
        <v>199999501.24293599</v>
      </c>
      <c r="Y546" s="489" t="s">
        <v>7132</v>
      </c>
      <c r="Z546" t="s">
        <v>25</v>
      </c>
    </row>
    <row r="547" spans="18:28">
      <c r="R547" s="97" t="s">
        <v>6463</v>
      </c>
      <c r="S547" s="93">
        <v>3035714.4702960001</v>
      </c>
      <c r="U547" s="19" t="s">
        <v>7139</v>
      </c>
      <c r="V547" s="19">
        <v>81</v>
      </c>
      <c r="W547" s="115">
        <v>2411.414808</v>
      </c>
      <c r="X547" s="115">
        <f t="shared" si="105"/>
        <v>195324.59944799999</v>
      </c>
      <c r="Y547" s="259" t="s">
        <v>5097</v>
      </c>
      <c r="AA547" t="s">
        <v>25</v>
      </c>
      <c r="AB547" t="s">
        <v>25</v>
      </c>
    </row>
    <row r="548" spans="18:28">
      <c r="R548" s="97" t="s">
        <v>6471</v>
      </c>
      <c r="S548" s="93">
        <v>-179906186.46823201</v>
      </c>
      <c r="U548" s="19" t="s">
        <v>7139</v>
      </c>
      <c r="V548" s="19">
        <v>8426</v>
      </c>
      <c r="W548" s="115">
        <v>2411.414808</v>
      </c>
      <c r="X548" s="115">
        <f t="shared" si="105"/>
        <v>20318581.172208</v>
      </c>
      <c r="Y548" s="489" t="s">
        <v>7140</v>
      </c>
    </row>
    <row r="549" spans="18:28">
      <c r="R549" s="97" t="s">
        <v>6476</v>
      </c>
      <c r="S549" s="93">
        <v>345069.28943499998</v>
      </c>
      <c r="U549" s="19" t="s">
        <v>7142</v>
      </c>
      <c r="V549" s="19">
        <v>1242</v>
      </c>
      <c r="W549" s="115">
        <v>2330.0938919999999</v>
      </c>
      <c r="X549" s="115">
        <f t="shared" si="105"/>
        <v>2893976.613864</v>
      </c>
      <c r="Y549" s="259" t="s">
        <v>5097</v>
      </c>
    </row>
    <row r="550" spans="18:28">
      <c r="R550" s="97" t="s">
        <v>6568</v>
      </c>
      <c r="S550" s="93">
        <v>567785.37859199999</v>
      </c>
      <c r="U550" s="19" t="s">
        <v>7143</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2357.4569341529564</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148.27672774671359</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10417849725</v>
      </c>
      <c r="W572" s="93">
        <f>V572-U572</f>
        <v>7800199370.2982731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7121</v>
      </c>
      <c r="S576" s="93">
        <v>200000000</v>
      </c>
    </row>
    <row r="577" spans="18:25">
      <c r="R577" s="97" t="s">
        <v>7139</v>
      </c>
      <c r="S577" s="93">
        <v>195324.59944799999</v>
      </c>
      <c r="U577" s="112"/>
    </row>
    <row r="578" spans="18:25">
      <c r="R578" s="97" t="s">
        <v>7139</v>
      </c>
      <c r="S578" s="93">
        <v>20318581.172208</v>
      </c>
    </row>
    <row r="579" spans="18:25">
      <c r="R579" s="97" t="s">
        <v>7142</v>
      </c>
      <c r="S579" s="93">
        <v>2893976.613864</v>
      </c>
      <c r="U579" s="112" t="s">
        <v>25</v>
      </c>
    </row>
    <row r="580" spans="18:25">
      <c r="R580" s="97" t="s">
        <v>7143</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0"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0.9064327485380117</v>
      </c>
      <c r="J1" s="392">
        <f t="shared" ref="J1:J38" si="2">I1/H1</f>
        <v>0.72792863701954613</v>
      </c>
      <c r="K1" s="32">
        <f t="shared" ref="K1:K39" si="3">(1/J1-1.0256)*100</f>
        <v>34.816103802486921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0.9064327485380117</v>
      </c>
      <c r="J2" s="392">
        <f>I2/H2</f>
        <v>0.68735124482349363</v>
      </c>
      <c r="K2" s="32">
        <f t="shared" si="3"/>
        <v>42.926024435264097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0.9064327485380117</v>
      </c>
      <c r="J3" s="392">
        <f t="shared" si="2"/>
        <v>0.68098341312758115</v>
      </c>
      <c r="K3" s="32">
        <f t="shared" si="3"/>
        <v>44.286454806770983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11.724659606656582</v>
      </c>
      <c r="J4" s="32">
        <f t="shared" si="2"/>
        <v>0.73640968583781341</v>
      </c>
      <c r="K4" s="32">
        <f t="shared" si="3"/>
        <v>33.233977079796247</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11.724659606656582</v>
      </c>
      <c r="J5" s="32">
        <f t="shared" si="2"/>
        <v>0.72548640094905148</v>
      </c>
      <c r="K5" s="32">
        <f t="shared" si="3"/>
        <v>35.278558888470002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11.724659606656582</v>
      </c>
      <c r="J6" s="32">
        <f t="shared" si="2"/>
        <v>0.7194305879194266</v>
      </c>
      <c r="K6" s="32">
        <f t="shared" si="3"/>
        <v>36.438816118170948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11.724659606656582</v>
      </c>
      <c r="J7" s="32">
        <f t="shared" ref="J7:J9" si="7">I7/H7</f>
        <v>0.71702159506511109</v>
      </c>
      <c r="K7" s="32">
        <f t="shared" ref="K7:K9" si="8">(1/J7-1.0256)*100</f>
        <v>36.905813426329544</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11.724659606656582</v>
      </c>
      <c r="J8" s="32">
        <f t="shared" si="7"/>
        <v>0.77495121329861738</v>
      </c>
      <c r="K8" s="32">
        <f t="shared" si="8"/>
        <v>26.480381231671537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11.724659606656582</v>
      </c>
      <c r="J9" s="32">
        <f t="shared" si="7"/>
        <v>0.7288937020502636</v>
      </c>
      <c r="K9" s="32">
        <f t="shared" si="8"/>
        <v>34.634215999830545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11.724659606656582</v>
      </c>
      <c r="J10" s="32">
        <f>I10/H10</f>
        <v>0.71763022822160938</v>
      </c>
      <c r="K10" s="32">
        <f t="shared" ref="K10" si="11">(1/J10-1.0256)*100</f>
        <v>36.787530339983498</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12.934947049924357</v>
      </c>
      <c r="J11" s="392">
        <f>I11/H11</f>
        <v>1.2548668184069092</v>
      </c>
      <c r="K11" s="392">
        <f>(1/J11-1.0256)*100</f>
        <v>-22.870268362221125</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12.934947049924357</v>
      </c>
      <c r="J12" s="392">
        <f t="shared" si="2"/>
        <v>1.2442477704694757</v>
      </c>
      <c r="K12" s="392">
        <f t="shared" si="3"/>
        <v>-22.190155365061813</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12.934947049924357</v>
      </c>
      <c r="J13" s="392">
        <f t="shared" si="2"/>
        <v>1.2322628970236227</v>
      </c>
      <c r="K13" s="392">
        <f t="shared" si="3"/>
        <v>-21.408485788594689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12.934947049924357</v>
      </c>
      <c r="J14" s="392">
        <f t="shared" si="2"/>
        <v>1.2162032814955239</v>
      </c>
      <c r="K14" s="392">
        <f t="shared" si="3"/>
        <v>-20.336903317483745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12.934947049924357</v>
      </c>
      <c r="J15" s="392">
        <f t="shared" si="2"/>
        <v>1.2261310857827639</v>
      </c>
      <c r="K15" s="392">
        <f t="shared" si="3"/>
        <v>-21.002651720097411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12.934947049924357</v>
      </c>
      <c r="J16" s="392">
        <f t="shared" si="2"/>
        <v>1.1956293883295448</v>
      </c>
      <c r="K16" s="392">
        <f t="shared" si="3"/>
        <v>-18.922042472280264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12.934947049924357</v>
      </c>
      <c r="J17" s="392">
        <f t="shared" si="2"/>
        <v>1.1726179072333172</v>
      </c>
      <c r="K17" s="392">
        <f t="shared" si="3"/>
        <v>-17.280729247653493</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12.934947049924357</v>
      </c>
      <c r="J18" s="392">
        <f t="shared" si="2"/>
        <v>1.1506513351264007</v>
      </c>
      <c r="K18" s="392">
        <f t="shared" si="3"/>
        <v>-15.652700675470166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12.934947049924357</v>
      </c>
      <c r="J19" s="392">
        <f t="shared" si="2"/>
        <v>1.1419438770404469</v>
      </c>
      <c r="K19" s="392">
        <f t="shared" si="3"/>
        <v>-14.990022166091045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12.934947049924357</v>
      </c>
      <c r="J20" s="392">
        <f>I20/H20</f>
        <v>1.1209304170972079</v>
      </c>
      <c r="K20" s="392">
        <f t="shared" si="3"/>
        <v>-13.348396429670695</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12.934947049924357</v>
      </c>
      <c r="J21" s="392">
        <f t="shared" si="2"/>
        <v>1.051544130347891</v>
      </c>
      <c r="K21" s="392">
        <f t="shared" si="3"/>
        <v>-7.4617562706415619</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12.934947049924357</v>
      </c>
      <c r="J22" s="392">
        <f>I22/H22</f>
        <v>1.0542561458374591</v>
      </c>
      <c r="K22" s="392">
        <f t="shared" ref="K22" si="15">(1/J22-1.0256)*100</f>
        <v>-7.7063912306017617</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12.934947049924357</v>
      </c>
      <c r="J23" s="392">
        <f t="shared" ref="J23" si="16">I23/H23</f>
        <v>1.0400082554899397</v>
      </c>
      <c r="K23" s="392">
        <f t="shared" ref="K23" si="17">(1/J23-1.0256)*100</f>
        <v>-6.406917106546639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12.934947049924357</v>
      </c>
      <c r="J24" s="392">
        <f t="shared" ref="J24:J25" si="19">I24/H24</f>
        <v>1.0300454368030452</v>
      </c>
      <c r="K24" s="392">
        <f t="shared" ref="K24:K25" si="20">(1/J24-1.0256)*100</f>
        <v>-5.4769040247678147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12.934947049924357</v>
      </c>
      <c r="J25" s="392">
        <f t="shared" si="19"/>
        <v>1.0304818324738574</v>
      </c>
      <c r="K25" s="392">
        <f t="shared" si="20"/>
        <v>-5.5180174548716039</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3.362156663275687</v>
      </c>
      <c r="J26" s="392">
        <f>I26/H26</f>
        <v>1.2484148069040915</v>
      </c>
      <c r="K26" s="392">
        <f>(1/J26-1.0256)*100</f>
        <v>-22.458418821235259</v>
      </c>
      <c r="L26" s="392"/>
      <c r="M26" s="392"/>
      <c r="N26" s="392">
        <f>1</f>
        <v>1</v>
      </c>
      <c r="O26" s="397">
        <f t="shared" ref="O26:O28" si="25">F26-C26</f>
        <v>-757.56700000000001</v>
      </c>
      <c r="P26" s="397">
        <f>R29-R28</f>
        <v>-928.8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3.362156663275687</v>
      </c>
      <c r="J27" s="392">
        <f t="shared" ref="J27" si="26">I27/H27</f>
        <v>1.2368976394627029</v>
      </c>
      <c r="K27" s="392">
        <f>(1/J27-1.0256)*100</f>
        <v>-21.712566219271721</v>
      </c>
      <c r="L27" s="392"/>
      <c r="M27" s="392"/>
      <c r="N27" s="392">
        <f>H27/H26</f>
        <v>1.0093113343205924</v>
      </c>
      <c r="O27" s="397">
        <f t="shared" si="25"/>
        <v>-774.33699999999999</v>
      </c>
      <c r="P27" s="397"/>
      <c r="Q27" s="67" t="s">
        <v>5845</v>
      </c>
      <c r="R27" s="300">
        <v>2400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3.362156663275687</v>
      </c>
      <c r="J28" s="392">
        <f t="shared" ref="J28" si="27">I28/H28</f>
        <v>1.2102599447692044</v>
      </c>
      <c r="K28" s="392">
        <f t="shared" ref="K28" si="28">(1/J28-1.0256)*100</f>
        <v>-19.933122664924753</v>
      </c>
      <c r="L28" s="392"/>
      <c r="M28" s="392"/>
      <c r="N28" s="392">
        <f t="shared" ref="N28" si="29">H28/H27</f>
        <v>1.0220098953192887</v>
      </c>
      <c r="O28" s="397">
        <f t="shared" si="25"/>
        <v>-831.53300000000013</v>
      </c>
      <c r="P28" s="40"/>
      <c r="Q28" s="97" t="s">
        <v>4216</v>
      </c>
      <c r="R28" s="276">
        <v>1322</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3.362156663275687</v>
      </c>
      <c r="J29" s="392">
        <f t="shared" ref="J29" si="30">I29/H29</f>
        <v>1.189059502358768</v>
      </c>
      <c r="K29" s="392">
        <f t="shared" ref="K29" si="31">(1/J29-1.0256)*100</f>
        <v>-18.459919388703916</v>
      </c>
      <c r="L29" s="392"/>
      <c r="M29" s="392"/>
      <c r="N29" s="392">
        <f t="shared" ref="N29" si="32">H29/H28</f>
        <v>1.0178295891571285</v>
      </c>
      <c r="O29" s="397">
        <f t="shared" ref="O29" si="33">F29-C29</f>
        <v>-844.76670000000001</v>
      </c>
      <c r="P29" s="40"/>
      <c r="Q29" s="97" t="s">
        <v>5261</v>
      </c>
      <c r="R29" s="286">
        <v>393.2</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3.362156663275687</v>
      </c>
      <c r="J30" s="392">
        <f t="shared" ref="J30" si="34">I30/H30</f>
        <v>1.1874185531492785</v>
      </c>
      <c r="K30" s="392">
        <f t="shared" ref="K30:K31" si="35">(1/J30-1.0256)*100</f>
        <v>-18.343697555693904</v>
      </c>
      <c r="L30" s="392"/>
      <c r="M30" s="392"/>
      <c r="N30" s="392">
        <f t="shared" ref="N30:N31" si="36">H30/H29</f>
        <v>1.0013819467492211</v>
      </c>
      <c r="O30" s="397">
        <f>F30-C30</f>
        <v>-987.06</v>
      </c>
      <c r="P30" s="40"/>
      <c r="Q30" s="97" t="s">
        <v>5790</v>
      </c>
      <c r="R30" s="343">
        <v>1187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3.362156663275687</v>
      </c>
      <c r="J31" s="392">
        <f>I31/H31</f>
        <v>1.1839983356516566</v>
      </c>
      <c r="K31" s="392">
        <f t="shared" si="35"/>
        <v>-18.10042181574406</v>
      </c>
      <c r="L31" s="392"/>
      <c r="M31" s="392"/>
      <c r="N31" s="392">
        <f t="shared" si="36"/>
        <v>1.0028887012714756</v>
      </c>
      <c r="O31" s="397">
        <f>F31-C31</f>
        <v>-952.33299999999997</v>
      </c>
      <c r="P31" s="40"/>
      <c r="Q31" s="97" t="s">
        <v>4358</v>
      </c>
      <c r="R31" s="275">
        <v>15500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3.362156663275687</v>
      </c>
      <c r="J32" s="392">
        <f t="shared" ref="J32:J33" si="37">I32/H32</f>
        <v>1.16649244197367</v>
      </c>
      <c r="K32" s="392">
        <f t="shared" ref="K32:K33" si="38">(1/J32-1.0256)*100</f>
        <v>-16.83291219238162</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3.362156663275687</v>
      </c>
      <c r="J33" s="392">
        <f t="shared" si="37"/>
        <v>1.1453522889114955</v>
      </c>
      <c r="K33" s="392">
        <f t="shared" si="38"/>
        <v>-15.250618451518838</v>
      </c>
      <c r="L33" s="392"/>
      <c r="M33" s="392"/>
      <c r="N33" s="392">
        <f t="shared" si="39"/>
        <v>1.0184573368969867</v>
      </c>
      <c r="O33" s="397">
        <f t="shared" si="40"/>
        <v>-989.01</v>
      </c>
      <c r="P33" s="40"/>
      <c r="Q33" s="97" t="s">
        <v>4652</v>
      </c>
      <c r="R33" s="433">
        <v>649</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3.362156663275687</v>
      </c>
      <c r="J34" s="392">
        <f t="shared" ref="J34" si="41">I34/H34</f>
        <v>1.123518695536146</v>
      </c>
      <c r="K34" s="392">
        <f t="shared" ref="K34" si="42">(1/J34-1.0256)*100</f>
        <v>-13.553915457472886</v>
      </c>
      <c r="L34" s="392"/>
      <c r="M34" s="392"/>
      <c r="N34" s="392">
        <f t="shared" ref="N34:N36" si="43">H34/H33</f>
        <v>1.0194332265783352</v>
      </c>
      <c r="O34" s="397">
        <f t="shared" si="40"/>
        <v>-1012.7334000000001</v>
      </c>
      <c r="P34" s="40"/>
      <c r="Q34" s="67" t="s">
        <v>1068</v>
      </c>
      <c r="R34" s="344">
        <v>11950000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3.362156663275687</v>
      </c>
      <c r="J35" s="392">
        <f t="shared" ref="J35" si="44">I35/H35</f>
        <v>1.1223003506804499</v>
      </c>
      <c r="K35" s="392">
        <f t="shared" ref="K35" si="45">(1/J35-1.0256)*100</f>
        <v>-13.457292387576935</v>
      </c>
      <c r="L35" s="392"/>
      <c r="M35" s="392"/>
      <c r="N35" s="392">
        <f t="shared" si="43"/>
        <v>1.0010855782544821</v>
      </c>
      <c r="O35" s="397">
        <f t="shared" si="40"/>
        <v>-1024.943</v>
      </c>
      <c r="P35" s="40" t="s">
        <v>25</v>
      </c>
      <c r="W35" s="348"/>
      <c r="Y35" s="348"/>
    </row>
    <row r="36" spans="1:25" ht="18.75">
      <c r="A36" s="488" t="s">
        <v>7121</v>
      </c>
      <c r="B36" s="386" t="s">
        <v>4216</v>
      </c>
      <c r="C36" s="383">
        <v>1268.3</v>
      </c>
      <c r="D36" s="386">
        <v>2.6</v>
      </c>
      <c r="E36" s="388" t="s">
        <v>5261</v>
      </c>
      <c r="F36" s="387">
        <v>398</v>
      </c>
      <c r="G36" s="292">
        <f t="shared" ref="G36:G37" si="46">C36*D36*0.9912/(F36*1.003631981)</f>
        <v>8.182745989876139</v>
      </c>
      <c r="H36" s="409">
        <f>C36/F36</f>
        <v>3.186683417085427</v>
      </c>
      <c r="I36" s="389">
        <f t="shared" si="24"/>
        <v>3.362156663275687</v>
      </c>
      <c r="J36" s="288">
        <f>I36/H36</f>
        <v>1.0550645367686853</v>
      </c>
      <c r="K36" s="392">
        <f t="shared" ref="K36:K37" si="47">(1/J36-1.0256)*100</f>
        <v>-7.7790681090779357</v>
      </c>
      <c r="L36" s="392"/>
      <c r="M36" s="392"/>
      <c r="N36" s="392">
        <f t="shared" si="43"/>
        <v>1.0637267309900167</v>
      </c>
      <c r="O36" s="397">
        <f t="shared" ref="O36:O37" si="48">F36-C36</f>
        <v>-870.3</v>
      </c>
      <c r="P36" s="40"/>
    </row>
    <row r="37" spans="1:25" ht="18.75">
      <c r="A37" s="488" t="s">
        <v>7143</v>
      </c>
      <c r="B37" s="386" t="s">
        <v>4216</v>
      </c>
      <c r="C37" s="383">
        <v>1328</v>
      </c>
      <c r="D37" s="386">
        <v>1</v>
      </c>
      <c r="E37" s="388" t="s">
        <v>5261</v>
      </c>
      <c r="F37" s="387">
        <v>395</v>
      </c>
      <c r="G37" s="292">
        <f t="shared" si="46"/>
        <v>3.3203799368275471</v>
      </c>
      <c r="H37" s="409">
        <f>C37/F37</f>
        <v>3.3620253164556964</v>
      </c>
      <c r="I37" s="389">
        <f t="shared" si="24"/>
        <v>3.362156663275687</v>
      </c>
      <c r="J37" s="288">
        <f>I37/H37</f>
        <v>1.0000390677664881</v>
      </c>
      <c r="K37" s="392">
        <f t="shared" si="47"/>
        <v>-2.5639066240257469</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43.489318413021365</v>
      </c>
      <c r="J38" s="32">
        <f t="shared" si="2"/>
        <v>1.4740873584592584</v>
      </c>
      <c r="K38" s="32">
        <f t="shared" si="3"/>
        <v>-34.721415382788635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43.489318413021365</v>
      </c>
      <c r="J39" s="32">
        <f t="shared" ref="J39" si="50">I39/H39</f>
        <v>1.4568846764265684</v>
      </c>
      <c r="K39" s="398">
        <f t="shared" si="3"/>
        <v>-33.920387257775985</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1.8154311649016641</v>
      </c>
      <c r="J40" s="32">
        <f t="shared" ref="J40:J43" si="52">I40/H40</f>
        <v>1.0675575294890891</v>
      </c>
      <c r="K40" s="398">
        <f t="shared" ref="K40:K43" si="53">(1/J40-1.0256)*100</f>
        <v>-8.8882331511839769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6.1037639877924725</v>
      </c>
      <c r="J41" s="32">
        <f t="shared" si="52"/>
        <v>1.2396133898681616</v>
      </c>
      <c r="K41" s="398">
        <f t="shared" si="53"/>
        <v>-21.889687128794698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2.036979969183359</v>
      </c>
      <c r="J42" s="32">
        <f t="shared" si="52"/>
        <v>0.91664098613251155</v>
      </c>
      <c r="K42" s="398">
        <f t="shared" si="53"/>
        <v>6.533965372331485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1.113732097725358</v>
      </c>
      <c r="J43" s="32">
        <f t="shared" si="52"/>
        <v>0.97944720716438682</v>
      </c>
      <c r="K43" s="32">
        <f t="shared" si="53"/>
        <v>-0.46159258352311827</v>
      </c>
      <c r="L43" s="32"/>
      <c r="M43" s="32"/>
      <c r="N43" s="32">
        <v>1</v>
      </c>
      <c r="O43" s="397">
        <f>F43-C43</f>
        <v>-185.5</v>
      </c>
      <c r="P43" s="397">
        <f>R30-R28</f>
        <v>-135</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9039.3343419062021</v>
      </c>
      <c r="J45" s="20">
        <f>I45/H45</f>
        <v>1.0607462342958627</v>
      </c>
      <c r="K45" s="20">
        <f>(1/J45-1.0153)*100</f>
        <v>-7.2567452225448577</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9039.3343419062021</v>
      </c>
      <c r="J46" s="20">
        <f t="shared" ref="J46:J47" si="54">I46/H46</f>
        <v>0.9864974329040942</v>
      </c>
      <c r="K46" s="20">
        <f t="shared" ref="K46:K47" si="55">(1/J46-1.0153)*100</f>
        <v>-0.1612618111781261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9039.3343419062021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11.724659606656582</v>
      </c>
      <c r="J52" s="97">
        <f t="shared" ref="J52:J58" si="60">I52/H52</f>
        <v>0.64634827016075436</v>
      </c>
      <c r="K52" s="97">
        <f t="shared" ref="K52:K58" si="61">(1/J52-1.0256)*100</f>
        <v>52.155351794983275</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11.724659606656582</v>
      </c>
      <c r="J53" s="97">
        <f t="shared" si="60"/>
        <v>0.60714848744333405</v>
      </c>
      <c r="K53" s="97">
        <f t="shared" si="61"/>
        <v>62.144354977633242</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11.724659606656582</v>
      </c>
      <c r="J54" s="97">
        <f t="shared" si="60"/>
        <v>0.58136055312758017</v>
      </c>
      <c r="K54" s="97">
        <f t="shared" si="61"/>
        <v>69.450294578853004</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11.724659606656582</v>
      </c>
      <c r="J55" s="97">
        <f t="shared" si="60"/>
        <v>0.56562897600313977</v>
      </c>
      <c r="K55" s="97">
        <f t="shared" si="61"/>
        <v>74.234337352768335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11.724659606656582</v>
      </c>
      <c r="J56" s="97">
        <f t="shared" si="60"/>
        <v>0.56955790889225089</v>
      </c>
      <c r="K56" s="97">
        <f t="shared" si="61"/>
        <v>73.014772009562279</v>
      </c>
      <c r="L56" s="93">
        <v>0</v>
      </c>
      <c r="M56" s="93">
        <f t="shared" si="62"/>
        <v>0</v>
      </c>
      <c r="N56" s="97" t="s">
        <v>6471</v>
      </c>
      <c r="P56" t="s">
        <v>7146</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11.724659606656582</v>
      </c>
      <c r="J57" s="97">
        <f t="shared" si="60"/>
        <v>0.57124701955995749</v>
      </c>
      <c r="K57" s="97">
        <f t="shared" si="61"/>
        <v>72.495617930456618</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12.934947049924357</v>
      </c>
      <c r="J58" s="97">
        <f t="shared" si="60"/>
        <v>0.88316404875525578</v>
      </c>
      <c r="K58" s="97">
        <f t="shared" si="61"/>
        <v>10.669246753127503</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1315</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560</v>
      </c>
      <c r="C82" s="94">
        <f>$B$80-B82</f>
        <v>755</v>
      </c>
      <c r="D82" s="94">
        <f>(A82-C82)*100/C82</f>
        <v>19.205298013245034</v>
      </c>
      <c r="E82" s="94"/>
      <c r="P82" s="94"/>
      <c r="Q82" s="94" t="s">
        <v>25</v>
      </c>
      <c r="R82" s="94" t="s">
        <v>25</v>
      </c>
      <c r="S82" s="94"/>
      <c r="T82" s="94"/>
    </row>
    <row r="83" spans="1:26">
      <c r="A83" s="94">
        <v>1000</v>
      </c>
      <c r="B83" s="94">
        <v>500</v>
      </c>
      <c r="C83" s="457">
        <f>$B$80-B83</f>
        <v>815</v>
      </c>
      <c r="D83" s="457">
        <f>(A83-C83)*100/C83</f>
        <v>22.699386503067483</v>
      </c>
      <c r="E83" s="94"/>
      <c r="O83" s="94"/>
      <c r="P83" s="94"/>
      <c r="Q83" s="94" t="s">
        <v>25</v>
      </c>
      <c r="R83" s="94" t="s">
        <v>25</v>
      </c>
      <c r="S83" s="94"/>
      <c r="T83" s="94"/>
    </row>
    <row r="84" spans="1:26">
      <c r="A84" s="94">
        <v>1200</v>
      </c>
      <c r="B84" s="94">
        <v>330</v>
      </c>
      <c r="C84" s="457">
        <f>$B$80-B84</f>
        <v>985</v>
      </c>
      <c r="D84" s="457">
        <f>(A84-C84)*100/C84</f>
        <v>21.82741116751269</v>
      </c>
      <c r="E84" s="94"/>
      <c r="K84" t="s">
        <v>25</v>
      </c>
      <c r="O84" s="94"/>
      <c r="P84" s="94"/>
      <c r="Q84" s="94" t="s">
        <v>25</v>
      </c>
      <c r="R84" s="112" t="s">
        <v>25</v>
      </c>
      <c r="S84" s="94"/>
      <c r="T84" s="94"/>
    </row>
    <row r="85" spans="1:26">
      <c r="A85" s="94">
        <v>1400</v>
      </c>
      <c r="B85">
        <v>150</v>
      </c>
      <c r="C85" s="457">
        <f>$B$80-B85</f>
        <v>1165</v>
      </c>
      <c r="D85" s="457">
        <f>(A85-C85)*100/C85</f>
        <v>20.171673819742491</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1324</v>
      </c>
      <c r="H4" s="115">
        <f>C4*G4</f>
        <v>390580000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415939191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1324</v>
      </c>
      <c r="H19" s="115">
        <f>C19*G19</f>
        <v>17127264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287890547</v>
      </c>
    </row>
    <row r="26" spans="1:8">
      <c r="D26" t="s">
        <v>5384</v>
      </c>
      <c r="E26" s="112">
        <f>'خرید خانه'!H10+'خرید خانه'!H23-'خرید خانه'!D10-'خرید خانه'!D23</f>
        <v>402129738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2022-03-02T08:38:16Z</dcterms:modified>
</cp:coreProperties>
</file>