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S173" i="60" l="1"/>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91" i="60" l="1"/>
  <c r="H312" i="18" l="1"/>
  <c r="X534" i="18"/>
  <c r="T139" i="18"/>
  <c r="I24" i="63"/>
  <c r="I25" i="63"/>
  <c r="G25" i="63"/>
  <c r="H25" i="63"/>
  <c r="J25" i="63" l="1"/>
  <c r="K25" i="63" s="1"/>
  <c r="X53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1" i="18" l="1"/>
  <c r="T138" i="18"/>
  <c r="X530" i="18" l="1"/>
  <c r="T137" i="18"/>
  <c r="X529" i="18" l="1"/>
  <c r="T136" i="18"/>
  <c r="X528"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F23" i="60" s="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1" i="18" l="1"/>
  <c r="X500"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52" i="60"/>
  <c r="E154" i="60"/>
  <c r="E155" i="60"/>
  <c r="E156" i="60"/>
  <c r="E153"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35" i="60"/>
  <c r="D135" i="60"/>
  <c r="D141" i="60" s="1"/>
  <c r="S145" i="60" l="1"/>
  <c r="R144" i="60"/>
  <c r="I136" i="60"/>
  <c r="R143" i="60" l="1"/>
  <c r="S144" i="60"/>
  <c r="F136" i="60"/>
  <c r="I137" i="60" s="1"/>
  <c r="F137" i="60" s="1"/>
  <c r="I138" i="60" s="1"/>
  <c r="X484" i="18"/>
  <c r="S143" i="60" l="1"/>
  <c r="R142" i="60"/>
  <c r="F138" i="60"/>
  <c r="F141" i="60" s="1"/>
  <c r="S142" i="60" l="1"/>
  <c r="R141" i="60"/>
  <c r="AK489" i="18"/>
  <c r="R140" i="60" l="1"/>
  <c r="S141" i="60"/>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<sst xmlns="http://schemas.openxmlformats.org/spreadsheetml/2006/main" count="17112" uniqueCount="7151">
  <si>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</si>
  <si>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</si>
  <si>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</si>
  <si>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</si>
  <si>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</si>
  <si>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</si>
  <si>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</si>
  <si>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</si>
  <si>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</si>
  <si>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</si>
  <si>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</si>
  <si>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</si>
  <si>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</si>
  <si>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</si>
  <si>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</si>
  <si>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</si>
  <si>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</si>
  <si>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</si>
  <si>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</si>
  <si>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</si>
  <si>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</si>
  <si>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</si>
  <si>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</si>
  <si>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</si>
  <si>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</si>
  <si>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</si>
  <si>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</si>
  <si>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</si>
  <si>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</si>
  <si>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</si>
  <si>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</si>
  <si>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</si>
  <si>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</si>
  <si>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</si>
  <si>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</si>
  <si>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</si>
  <si>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</si>
  <si>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</si>
  <si>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</si>
  <si>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</si>
  <si>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</si>
  <si>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</si>
  <si>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</si>
  <si>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</si>
  <si>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</si>
  <si>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</si>
  <si>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</si>
  <si>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</si>
  <si>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</si>
  <si>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</si>
  <si>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</si>
  <si>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</si>
  <si>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</si>
  <si>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</si>
  <si>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</si>
  <si>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</si>
  <si>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</si>
  <si>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</si>
  <si>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</si>
  <si>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</si>
  <si>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</si>
  <si>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</si>
  <si>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</si>
  <si>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</si>
  <si>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</si>
  <si>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</si>
  <si>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</si>
  <si>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</si>
  <si>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</si>
  <si>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</si>
  <si>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</si>
  <si>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</si>
  <si>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</si>
  <si>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</si>
  <si>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</si>
  <si>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</si>
  <si>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</si>
  <si>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</si>
  <si>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</si>
  <si>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</si>
  <si>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</si>
  <si>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</si>
  <si>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</si>
  <si>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</si>
  <si>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</si>
  <si>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</si>
  <si>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</si>
  <si>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</si>
  <si>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</si>
  <si>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</si>
  <si>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</si>
  <si>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</si>
  <si>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</si>
  <si>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</si>
  <si>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</si>
  <si>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</si>
  <si>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</si>
  <si>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</si>
  <si>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</si>
  <si>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</si>
  <si>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</si>
  <si>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</si>
  <si>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</si>
  <si>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</si>
  <si>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</si>
  <si>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</si>
  <si>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</si>
  <si>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</si>
  <si>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</si>
  <si>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</si>
  <si>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</si>
  <si>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</si>
  <si>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</si>
  <si>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</si>
  <si>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</si>
  <si>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</si>
  <si>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</si>
  <si>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</si>
  <si>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</si>
  <si>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</si>
  <si>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</si>
  <si>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</si>
  <si>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</si>
  <si>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</si>
  <si>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</si>
  <si>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</si>
  <si>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</si>
  <si>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</si>
  <si>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</si>
  <si>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</si>
  <si>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</si>
  <si>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</si>
  <si>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</si>
  <si>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</si>
  <si>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</si>
  <si>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</si>
  <si>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</si>
  <si>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</si>
  <si>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</si>
  <si>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</si>
  <si>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</si>
  <si>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</si>
  <si>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</si>
  <si>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</si>
  <si>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</si>
  <si>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</si>
  <si>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</si>
  <si>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</si>
  <si>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</si>
  <si>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</si>
  <si>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</si>
  <si>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</si>
  <si>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</si>
  <si>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</si>
  <si>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</si>
  <si>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</si>
  <si>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</si>
  <si>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</si>
  <si>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</si>
  <si>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</si>
  <si>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</si>
  <si>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</si>
  <si>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</si>
  <si>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</si>
  <si>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</si>
  <si>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</si>
  <si>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</si>
  <si>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</si>
  <si>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</si>
  <si>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</si>
  <si>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</si>
  <si>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</si>
  <si>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</si>
  <si>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</si>
  <si>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</si>
  <si>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</si>
  <si>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</si>
  <si>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</si>
  <si>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</si>
  <si>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</si>
  <si>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</si>
  <si>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</si>
  <si>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</si>
  <si>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</si>
  <si>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</si>
  <si>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</si>
  <si>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</si>
  <si>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</si>
  <si>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</si>
  <si>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</si>
  <si>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</si>
  <si>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</si>
  <si>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</si>
  <si>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</si>
  <si>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</si>
  <si>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</si>
  <si>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</si>
  <si>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</si>
  <si>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</si>
  <si>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</si>
  <si>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</si>
  <si>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</si>
  <si>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</si>
  <si>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</si>
  <si>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</si>
  <si>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</si>
  <si>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</si>
  <si>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</si>
  <si>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</si>
  <si>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</si>
  <si>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</si>
  <si>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</si>
  <si>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</si>
  <si>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</si>
  <si>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</si>
  <si>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</si>
  <si>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</si>
  <si>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</si>
  <si>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</si>
  <si>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</si>
  <si>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</si>
  <si>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</si>
  <si>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</si>
  <si>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</si>
  <si>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</si>
  <si>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</si>
  <si>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</si>
  <si>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</si>
  <si>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</si>
  <si>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</si>
  <si>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</si>
  <si>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</si>
  <si>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</si>
  <si>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</si>
  <si>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</si>
  <si>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</si>
  <si>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</si>
  <si>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</si>
  <si>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</si>
  <si>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</si>
  <si>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</si>
  <si>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</si>
  <si>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</si>
  <si>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</si>
  <si>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</si>
  <si>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</si>
  <si>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</si>
  <si>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</si>
  <si>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</si>
  <si>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</si>
  <si>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</si>
  <si>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</si>
  <si>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</si>
  <si>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</si>
  <si>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</si>
  <si>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</si>
  <si>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</si>
  <si>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</si>
  <si>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</si>
  <si>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</si>
  <si>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</si>
  <si>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</si>
  <si>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</si>
  <si>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</si>
  <si>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</si>
  <si>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</si>
  <si>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</si>
  <si>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</si>
  <si>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</si>
  <si>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</si>
  <si>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</si>
  <si>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</si>
  <si>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</si>
  <si>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</si>
  <si>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</si>
  <si>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</si>
  <si>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</si>
  <si>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</si>
  <si>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</si>
  <si>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</si>
  <si>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</si>
  <si>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</si>
  <si>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</si>
  <si>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</si>
  <si>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</si>
  <si>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</si>
  <si>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</si>
  <si>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</si>
  <si>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</si>
  <si>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</si>
  <si>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</si>
  <si>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</si>
  <si>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</si>
  <si>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</si>
  <si>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</si>
  <si>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</si>
  <si>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</si>
  <si>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</si>
  <si>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</si>
  <si>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</si>
  <si>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</si>
  <si>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</si>
  <si>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</si>
  <si>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</si>
  <si>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</si>
  <si>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</si>
  <si>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</si>
  <si>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</si>
  <si>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</si>
  <si>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</si>
  <si>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</si>
  <si>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</si>
  <si>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</si>
  <si>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</si>
  <si>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</si>
  <si>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</si>
  <si>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</si>
  <si>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</si>
  <si>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</si>
  <si>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</si>
  <si>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</si>
  <si>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</si>
  <si>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</si>
  <si>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</si>
  <si>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</si>
  <si>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</si>
  <si>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</si>
  <si>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</si>
  <si>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</si>
  <si>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</si>
  <si>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</si>
  <si>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</si>
  <si>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</si>
  <si>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</si>
  <si>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</si>
  <si>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</si>
  <si>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</si>
  <si>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</si>
  <si>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</si>
  <si>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</si>
  <si>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</si>
  <si>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</si>
  <si>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</si>
  <si>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</si>
  <si>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</si>
  <si>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</si>
  <si>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</si>
  <si>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</si>
  <si>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</si>
  <si>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</si>
  <si>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</si>
  <si>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</si>
  <si>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</si>
  <si>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</si>
  <si>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</si>
  <si>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</si>
  <si>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</si>
  <si>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</si>
  <si>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</si>
  <si>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</si>
  <si>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</si>
  <si>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</si>
  <si>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</si>
  <si>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</si>
  <si>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</si>
  <si>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</si>
  <si>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</si>
  <si>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</si>
  <si>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</si>
  <si>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</si>
  <si>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</si>
  <si>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</si>
  <si>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</si>
  <si>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</si>
  <si>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</si>
  <si>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</si>
  <si>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</si>
  <si>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</si>
  <si>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</si>
  <si>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</si>
  <si>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</si>
  <si>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</si>
  <si>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</si>
  <si>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</si>
  <si>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</si>
  <si>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</si>
  <si>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</si>
  <si>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</si>
  <si>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</si>
  <si>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</si>
  <si>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</si>
  <si>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</si>
  <si>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</si>
  <si>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</si>
  <si>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</si>
  <si>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</si>
  <si>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</si>
  <si>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</si>
  <si>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</si>
  <si>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</si>
  <si>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</si>
  <si>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</si>
  <si>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</si>
  <si>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</si>
  <si>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</si>
  <si>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</si>
  <si>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</si>
  <si>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</si>
  <si>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</si>
  <si>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</si>
  <si>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</si>
  <si>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</si>
  <si>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</si>
  <si>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</si>
  <si>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</si>
  <si>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</si>
  <si>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</si>
  <si>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</si>
  <si>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</si>
  <si>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</si>
  <si>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</si>
  <si>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</si>
  <si>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</si>
  <si>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</si>
  <si>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</si>
  <si>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</si>
  <si>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</si>
  <si>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</si>
  <si>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</si>
  <si>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</si>
  <si>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</si>
  <si>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</si>
  <si>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</si>
  <si>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</si>
  <si>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</si>
  <si>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</si>
  <si>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</si>
  <si>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</si>
  <si>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</si>
  <si>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</si>
  <si>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</si>
  <si>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</si>
  <si>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</si>
  <si>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</si>
  <si>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</si>
  <si>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</si>
  <si>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</si>
  <si>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</si>
  <si>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</si>
  <si>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</si>
  <si>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</si>
  <si>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</si>
  <si>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</si>
  <si>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</si>
  <si>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</si>
  <si>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</si>
  <si>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</si>
  <si>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</si>
  <si>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</si>
  <si>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</si>
  <si>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</si>
  <si>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</si>
  <si>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</si>
  <si>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</si>
  <si>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</si>
  <si>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</si>
  <si>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</si>
  <si>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</si>
  <si>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</si>
  <si>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</si>
  <si>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</si>
  <si>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</si>
  <si>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</si>
  <si>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</si>
  <si>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</si>
  <si>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</si>
  <si>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</si>
  <si>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</si>
  <si>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</si>
  <si>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</si>
  <si>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</si>
  <si>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</si>
  <si>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</si>
  <si>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</si>
  <si>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</si>
  <si>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</si>
  <si>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</si>
  <si>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</si>
  <si>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</si>
  <si>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</si>
  <si>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</si>
  <si>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</si>
  <si>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</si>
  <si>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</si>
  <si>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</si>
  <si>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</si>
  <si>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</si>
  <si>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</si>
  <si>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</si>
  <si>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</si>
  <si>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</si>
  <si>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</si>
  <si>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</si>
  <si>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</si>
  <si>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</si>
  <si>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</si>
  <si>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</si>
  <si>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</si>
  <si>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</si>
  <si>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</si>
  <si>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</si>
  <si>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</si>
  <si>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</si>
  <si>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</si>
  <si>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</si>
  <si>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</si>
  <si>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</si>
  <si>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</si>
  <si>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</si>
  <si>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</si>
  <si>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</si>
  <si>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</si>
  <si>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</si>
  <si>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</si>
  <si>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</si>
  <si>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</si>
  <si>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</si>
  <si>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</si>
  <si>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</si>
  <si>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</si>
  <si>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</si>
  <si>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</si>
  <si>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</si>
  <si>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</si>
  <si>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</si>
  <si>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</si>
  <si>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</si>
  <si>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</si>
  <si>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</si>
  <si>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</si>
  <si>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</si>
  <si>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</si>
  <si>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</si>
  <si>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</si>
  <si>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</si>
  <si>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</si>
  <si>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</si>
  <si>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</si>
  <si>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</si>
  <si>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</si>
  <si>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</si>
  <si>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</si>
  <si>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</si>
  <si>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</si>
  <si>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</si>
  <si>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</si>
  <si>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</si>
  <si>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</si>
  <si>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</si>
  <si>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</si>
  <si>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</si>
  <si>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</si>
  <si>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</si>
  <si>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</si>
  <si>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</si>
  <si>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</si>
  <si>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</si>
  <si>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</si>
  <si>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</si>
  <si>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</si>
  <si>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</si>
  <si>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</si>
  <si>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</si>
  <si>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</si>
  <si>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</si>
  <si>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</si>
  <si>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</si>
  <si>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</si>
  <si>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</si>
  <si>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</si>
  <si>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</si>
  <si>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</si>
  <si>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</si>
  <si>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</si>
  <si>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</si>
  <si>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</si>
  <si>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</si>
  <si>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</si>
  <si>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</si>
  <si>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</si>
  <si>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</si>
  <si>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</si>
  <si>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</si>
  <si>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</si>
  <si>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</si>
  <si>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</si>
  <si>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</si>
  <si>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</si>
  <si>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</si>
  <si>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</si>
  <si>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</si>
  <si>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</si>
  <si>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</si>
  <si>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</si>
  <si>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</si>
  <si>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</si>
  <si>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</si>
  <si>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</si>
  <si>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</si>
  <si>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</si>
  <si>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</si>
  <si>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</si>
  <si>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</si>
  <si>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</si>
  <si>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</si>
  <si>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</si>
  <si>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</si>
  <si>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</si>
  <si>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</si>
  <si>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</si>
  <si>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</si>
  <si>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</si>
  <si>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</si>
  <si>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</si>
  <si>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</si>
  <si>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</si>
  <si>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</si>
  <si>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</si>
  <si>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</si>
  <si>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</si>
  <si>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</si>
  <si>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</si>
  <si>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</si>
  <si>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</si>
  <si>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</si>
  <si>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</si>
  <si>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</si>
  <si>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</si>
  <si>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</si>
  <si>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</si>
  <si>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</si>
  <si>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</si>
  <si>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</si>
  <si>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</si>
  <si>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</si>
  <si>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</si>
  <si>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</si>
  <si>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</si>
  <si>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</si>
  <si>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</si>
  <si>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</si>
  <si>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</si>
  <si>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</si>
  <si>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</si>
  <si>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</si>
  <si>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</si>
  <si>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</si>
  <si>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</si>
  <si>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</si>
  <si>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</si>
  <si>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</si>
  <si>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</si>
  <si>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</si>
  <si>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</si>
  <si>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</si>
  <si>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</si>
  <si>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</si>
  <si>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</si>
  <si>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</si>
  <si>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</si>
  <si>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</si>
  <si>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</si>
  <si>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</si>
  <si>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</si>
  <si>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</si>
  <si>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</si>
  <si>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</si>
  <si>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</si>
  <si>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</si>
  <si>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</si>
  <si>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</si>
  <si>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</si>
  <si>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</si>
  <si>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</si>
  <si>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</si>
  <si>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</si>
  <si>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</si>
  <si>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</si>
  <si>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</si>
  <si>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</si>
  <si>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</si>
  <si>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</si>
  <si>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</si>
  <si>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</si>
  <si>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</si>
  <si>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</si>
  <si>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</si>
  <si>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</si>
  <si>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</si>
  <si>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</si>
  <si>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</si>
  <si>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</si>
  <si>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</si>
  <si>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</si>
  <si>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</si>
  <si>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</si>
  <si>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</si>
  <si>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</si>
  <si>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</si>
  <si>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</si>
  <si>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</si>
  <si>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</si>
  <si>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</si>
  <si>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</si>
  <si>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</si>
  <si>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</si>
  <si>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</si>
  <si>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</si>
  <si>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</si>
  <si>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</si>
  <si>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</si>
  <si>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</si>
  <si>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</si>
  <si>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</si>
  <si>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</si>
  <si>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</si>
  <si>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</si>
  <si>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</si>
  <si>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</si>
  <si>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</si>
  <si>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</si>
  <si>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</si>
  <si>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</si>
  <si>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</si>
  <si>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</si>
  <si>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</si>
  <si>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</si>
  <si>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</si>
  <si>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</si>
  <si>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</si>
  <si>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</si>
  <si>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</si>
  <si>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</si>
  <si>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</si>
  <si>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</si>
  <si>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</si>
  <si>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</si>
  <si>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</si>
  <si>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</si>
  <si>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</si>
  <si>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</si>
  <si>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</si>
  <si>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</si>
  <si>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</si>
  <si>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</si>
  <si>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</si>
  <si>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</si>
  <si>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</si>
  <si>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</si>
  <si>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</si>
  <si>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</si>
  <si>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</si>
  <si>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</si>
  <si>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</si>
  <si>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</si>
  <si>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</si>
  <si>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</si>
  <si>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</si>
  <si>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</si>
  <si>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</si>
  <si>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</si>
  <si>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</si>
  <si>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</si>
  <si>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</si>
  <si>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</si>
  <si>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</si>
  <si>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</si>
  <si>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</si>
  <si>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</si>
  <si>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</si>
  <si>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</si>
  <si>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</si>
  <si>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</si>
  <si>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</si>
  <si>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</si>
  <si>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</si>
  <si>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</si>
  <si>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</si>
  <si>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</si>
  <si>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</si>
  <si>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</si>
  <si>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</si>
  <si>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</si>
  <si>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</si>
  <si>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</si>
  <si>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</si>
  <si>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</si>
  <si>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</si>
  <si>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</si>
  <si>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</si>
  <si>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</si>
  <si>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</si>
  <si>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</si>
  <si>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</si>
  <si>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</si>
  <si>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</si>
  <si>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</si>
  <si>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</si>
  <si>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</si>
  <si>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</si>
  <si>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</si>
  <si>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</si>
  <si>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</si>
  <si>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</si>
  <si>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</si>
  <si>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</si>
  <si>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</si>
  <si>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</si>
  <si>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</si>
  <si>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</si>
  <si>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</si>
  <si>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</si>
  <si>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</si>
  <si>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</si>
  <si>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</si>
  <si>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</si>
  <si>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</si>
  <si>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</si>
  <si>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</si>
  <si>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</si>
  <si>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</si>
  <si>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</si>
  <si>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</si>
  <si>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</si>
  <si>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</si>
  <si>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</si>
  <si>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</si>
  <si>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</si>
  <si>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</si>
  <si>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</si>
  <si>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</si>
  <si>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</si>
  <si>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</si>
  <si>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</si>
  <si>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</si>
  <si>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</si>
  <si>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</si>
  <si>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</si>
  <si>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</si>
  <si>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</si>
  <si>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</si>
  <si>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</si>
  <si>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</si>
  <si>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</si>
  <si>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</si>
  <si>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</si>
  <si>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</si>
  <si>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</si>
  <si>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</si>
  <si>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</si>
  <si>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</si>
  <si>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</si>
  <si>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</si>
  <si>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</si>
  <si>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</si>
  <si>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</si>
  <si>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</si>
  <si>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</si>
  <si>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</si>
  <si>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</si>
  <si>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</si>
  <si>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</si>
  <si>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</si>
  <si>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</si>
  <si>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</si>
  <si>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</si>
  <si>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</si>
  <si>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</si>
  <si>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</si>
  <si>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</si>
  <si>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</si>
  <si>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</si>
  <si>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</si>
  <si>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</si>
  <si>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</si>
  <si>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</si>
  <si>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</si>
  <si>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</si>
  <si>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</si>
  <si>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</si>
  <si>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</si>
  <si>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</si>
  <si>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</si>
  <si>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</si>
  <si>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</si>
  <si>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</si>
  <si>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</si>
  <si>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</si>
  <si>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</si>
  <si>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</si>
  <si>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</si>
  <si>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</si>
  <si>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</si>
  <si>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</si>
  <si>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</si>
  <si>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</si>
  <si>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</si>
  <si>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</si>
  <si>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</si>
  <si>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</si>
  <si>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</si>
  <si>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</si>
  <si>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</si>
  <si>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</si>
  <si>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</si>
  <si>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</si>
  <si>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</si>
  <si>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</si>
  <si>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</si>
  <si>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</si>
  <si>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</si>
  <si>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</si>
  <si>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</si>
  <si>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</si>
  <si>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</si>
  <si>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</si>
  <si>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</si>
  <si>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</si>
  <si>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</si>
  <si>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</si>
  <si>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</si>
  <si>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</si>
  <si>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</si>
  <si>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</si>
  <si>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</si>
  <si>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</si>
  <si>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</si>
  <si>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</si>
  <si>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</si>
  <si>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</si>
  <si>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</si>
  <si>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</si>
  <si>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</si>
  <si>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</si>
  <si>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</si>
  <si>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</si>
  <si>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</si>
  <si>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</si>
  <si>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</si>
  <si>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</si>
  <si>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</si>
  <si>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</si>
  <si>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</si>
  <si>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</si>
  <si>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</si>
  <si>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</si>
  <si>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</si>
  <si>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</si>
  <si>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</si>
  <si>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</si>
  <si>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</si>
  <si>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</si>
  <si>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</si>
  <si>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</si>
  <si>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</si>
  <si>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</si>
  <si>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</si>
  <si>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</si>
  <si>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</si>
  <si>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</si>
  <si>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</si>
  <si>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</si>
  <si>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</si>
  <si>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</si>
  <si>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</si>
  <si>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</si>
  <si>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</si>
  <si>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</si>
  <si>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</si>
  <si>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</si>
  <si>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</si>
  <si>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</si>
  <si>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</si>
  <si>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</si>
  <si>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</si>
  <si>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</si>
  <si>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</si>
  <si>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</si>
  <si>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</si>
  <si>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</si>
  <si>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</si>
  <si>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</si>
  <si>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</si>
  <si>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</si>
  <si>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</si>
  <si>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</si>
  <si>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</si>
  <si>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</si>
  <si>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</si>
  <si>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</si>
  <si>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</si>
  <si>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</si>
  <si>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</si>
  <si>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</si>
  <si>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</si>
  <si>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</si>
  <si>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</si>
  <si>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</si>
  <si>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</si>
  <si>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</si>
  <si>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</si>
  <si>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</si>
  <si>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</si>
  <si>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</si>
  <si>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</si>
  <si>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</si>
  <si>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</si>
  <si>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</si>
  <si>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</si>
  <si>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</si>
  <si>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</si>
  <si>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</si>
  <si>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</si>
  <si>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</si>
  <si>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</si>
  <si>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</si>
  <si>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</si>
  <si>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</si>
  <si>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</si>
  <si>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</si>
  <si>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</si>
  <si>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</si>
  <si>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</si>
  <si>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</si>
  <si>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</si>
  <si>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</si>
  <si>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</si>
  <si>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</si>
  <si>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</si>
  <si>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</si>
  <si>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</si>
  <si>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</si>
  <si>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</si>
  <si>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</si>
  <si>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</si>
  <si>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</si>
  <si>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</si>
  <si>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</si>
  <si>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</si>
  <si>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</si>
  <si>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</si>
  <si>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</si>
  <si>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</si>
  <si>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</si>
  <si>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</si>
  <si>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</si>
  <si>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</si>
  <si>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</si>
  <si>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</si>
  <si>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</si>
  <si>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</si>
  <si>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</si>
  <si>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</si>
  <si>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</si>
  <si>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</si>
  <si>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</si>
  <si>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</si>
  <si>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</si>
  <si>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</si>
  <si>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</si>
  <si>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</si>
  <si>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</si>
  <si>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</si>
  <si>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</si>
  <si>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</si>
  <si>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</si>
  <si>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</si>
  <si>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</si>
  <si>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</si>
  <si>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</si>
  <si>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</si>
  <si>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</si>
  <si>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</si>
  <si>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</si>
  <si>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</si>
  <si>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</si>
  <si>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</si>
  <si>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</si>
  <si>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</si>
  <si>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</si>
  <si>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</si>
  <si>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</si>
  <si>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</si>
  <si>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</si>
  <si>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</si>
  <si>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</si>
  <si>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</si>
  <si>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</si>
  <si>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</si>
  <si>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</si>
  <si>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</si>
  <si>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</si>
  <si>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</si>
  <si>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</si>
  <si>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</si>
  <si>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</si>
  <si>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</si>
  <si>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</si>
  <si>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</si>
  <si>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</si>
  <si>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</si>
  <si>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</si>
  <si>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</si>
  <si>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</si>
  <si>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</si>
  <si>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</si>
  <si>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</si>
  <si>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</si>
  <si>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</si>
  <si>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</si>
  <si>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</si>
  <si>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</si>
  <si>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</si>
  <si>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</si>
  <si>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</si>
  <si>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</si>
  <si>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</si>
  <si>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</si>
  <si>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</si>
  <si>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</si>
  <si>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</si>
  <si>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</si>
  <si>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</si>
  <si>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</si>
  <si>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</si>
  <si>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</si>
  <si>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</si>
  <si>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</si>
  <si>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</si>
  <si>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</si>
  <si>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</si>
  <si>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</si>
  <si>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</si>
  <si>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</si>
  <si>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</si>
  <si>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</si>
  <si>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</si>
  <si>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</si>
  <si>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</si>
  <si>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</si>
  <si>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</si>
  <si>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</si>
  <si>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</si>
  <si>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</si>
  <si>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</si>
  <si>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</si>
  <si>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</si>
  <si>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</si>
  <si>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</si>
  <si>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</si>
  <si>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</si>
  <si>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</si>
  <si>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</si>
  <si>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</si>
  <si>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</si>
  <si>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</si>
  <si>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</si>
  <si>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</si>
  <si>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</si>
  <si>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</si>
  <si>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</si>
  <si>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</si>
  <si>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</si>
  <si>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</si>
  <si>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</si>
  <si>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</si>
  <si>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</si>
  <si>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</si>
  <si>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</si>
  <si>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</si>
  <si>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</si>
  <si>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</si>
  <si>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</si>
  <si>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</si>
  <si>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</si>
  <si>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</si>
  <si>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</si>
  <si>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</si>
  <si>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</si>
  <si>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</si>
  <si>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</si>
  <si>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</si>
  <si>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</si>
  <si>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</si>
  <si>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</si>
  <si>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</si>
  <si>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</si>
  <si>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</si>
  <si>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</si>
  <si>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</si>
  <si>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</si>
  <si>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</si>
  <si>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</si>
  <si>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</si>
  <si>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</si>
  <si>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</si>
  <si>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</si>
  <si>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</si>
  <si>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</si>
  <si>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</si>
  <si>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</si>
  <si>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</si>
  <si>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</si>
  <si>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</si>
  <si>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</si>
  <si>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</si>
  <si>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</si>
  <si>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</si>
  <si>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</si>
  <si>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</si>
  <si>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</si>
  <si>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</si>
  <si>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</si>
  <si>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</si>
  <si>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</si>
  <si>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</si>
  <si>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</si>
  <si>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</si>
  <si>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</si>
  <si>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</si>
  <si>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</si>
  <si>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</si>
  <si>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</si>
  <si>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</si>
  <si>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</si>
  <si>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</si>
  <si>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</si>
  <si>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</si>
  <si>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</si>
  <si>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</si>
  <si>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</si>
  <si>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</si>
  <si>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</si>
  <si>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</si>
  <si>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</si>
  <si>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</si>
  <si>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</si>
  <si>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</si>
  <si>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</si>
  <si>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</si>
  <si>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</si>
  <si>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</si>
  <si>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</si>
  <si>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</si>
  <si>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</si>
  <si>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</si>
  <si>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</si>
  <si>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</si>
  <si>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</si>
  <si>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</si>
  <si>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</si>
  <si>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</si>
  <si>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</si>
  <si>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</si>
  <si>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</si>
  <si>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</si>
  <si>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</si>
  <si>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</si>
  <si>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</si>
  <si>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</si>
  <si>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</si>
  <si>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</si>
  <si>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</si>
  <si>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</si>
  <si>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</si>
  <si>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</si>
  <si>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</si>
  <si>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</si>
  <si>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</si>
  <si>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</si>
  <si>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</si>
  <si>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</si>
  <si>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</si>
  <si>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</si>
  <si>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</si>
  <si>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</si>
  <si>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</si>
  <si>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</si>
  <si>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</si>
  <si>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</si>
  <si>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</si>
  <si>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</si>
  <si>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</si>
  <si>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</si>
  <si>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</si>
  <si>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</si>
  <si>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</si>
  <si>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</si>
  <si>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</si>
  <si>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</si>
  <si>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</si>
  <si>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</si>
  <si>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</si>
  <si>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</si>
  <si>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</si>
  <si>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</si>
  <si>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</si>
  <si>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</si>
  <si>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</si>
  <si>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</si>
  <si>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</si>
  <si>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</si>
  <si>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</si>
  <si>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</si>
  <si>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</si>
  <si>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</si>
  <si>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</si>
  <si>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</si>
  <si>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</si>
  <si>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</si>
  <si>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</si>
  <si>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</si>
  <si>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</si>
  <si>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</si>
  <si>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</si>
  <si>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</si>
  <si>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</si>
  <si>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</si>
  <si>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</si>
  <si>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</si>
  <si>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</si>
  <si>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</si>
  <si>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</si>
  <si>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</si>
  <si>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</si>
  <si>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</si>
  <si>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</si>
  <si>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</si>
  <si>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</si>
  <si>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</si>
  <si>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</si>
  <si>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</si>
  <si>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</si>
  <si>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</si>
  <si>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</si>
  <si>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</si>
  <si>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</si>
  <si>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</si>
  <si>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</si>
  <si>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</si>
  <si>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</si>
  <si>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</si>
  <si>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</si>
  <si>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</si>
  <si>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</si>
  <si>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</si>
  <si>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</si>
  <si>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</si>
  <si>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</si>
  <si>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</si>
  <si>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</si>
  <si>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</si>
  <si>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</si>
  <si>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</si>
  <si>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</si>
  <si>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</si>
  <si>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</si>
  <si>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</si>
  <si>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</si>
  <si>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</si>
  <si>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</si>
  <si>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</si>
  <si>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</si>
  <si>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</si>
  <si>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</si>
  <si>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</si>
  <si>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</si>
  <si>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</si>
  <si>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</si>
  <si>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</si>
  <si>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</si>
  <si>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</si>
  <si>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</si>
  <si>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</si>
  <si>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</si>
  <si>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</si>
  <si>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</si>
  <si>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</si>
  <si>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</si>
  <si>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</si>
  <si>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</si>
  <si>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</si>
  <si>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</si>
  <si>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</si>
  <si>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</si>
  <si>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</si>
  <si>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</si>
  <si>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</si>
  <si>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</si>
  <si>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</si>
  <si>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</si>
  <si>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</si>
  <si>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</si>
  <si>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</si>
  <si>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</si>
  <si>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</si>
  <si>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</si>
  <si>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</si>
  <si>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</si>
  <si>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</si>
  <si>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</si>
  <si>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</si>
  <si>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</si>
  <si>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</si>
  <si>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</si>
  <si>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</si>
  <si>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</si>
  <si>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</si>
  <si>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</si>
  <si>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</si>
  <si>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</si>
  <si>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</si>
  <si>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</si>
  <si>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</si>
  <si>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</si>
  <si>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</si>
  <si>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</si>
  <si>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</si>
  <si>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</si>
  <si>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</si>
  <si>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</si>
  <si>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</si>
  <si>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</si>
  <si>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</si>
  <si>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</si>
  <si>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</si>
  <si>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</si>
  <si>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</si>
  <si>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</si>
  <si>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</si>
  <si>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</si>
  <si>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</si>
  <si>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</si>
  <si>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</si>
  <si>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</si>
  <si>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</si>
  <si>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</si>
  <si>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</si>
  <si>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</si>
  <si>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</si>
  <si>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</si>
  <si>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</si>
  <si>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</si>
  <si>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</si>
  <si>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</si>
  <si>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</si>
  <si>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</si>
  <si>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</si>
  <si>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</si>
  <si>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</si>
  <si>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</si>
  <si>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</si>
  <si>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</si>
  <si>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</si>
  <si>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</si>
  <si>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</si>
  <si>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</si>
  <si>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</si>
  <si>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</si>
  <si>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</si>
  <si>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</si>
  <si>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</si>
  <si>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</si>
  <si>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</si>
  <si>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</si>
  <si>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</si>
  <si>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</si>
  <si>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</si>
  <si>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</si>
  <si>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</si>
  <si>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</si>
  <si>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</si>
  <si>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</si>
  <si>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</si>
  <si>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</si>
  <si>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</si>
  <si>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</si>
  <si>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</si>
  <si>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</si>
  <si>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</si>
  <si>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</si>
  <si>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</si>
  <si>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</si>
  <si>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</si>
  <si>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</si>
  <si>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</si>
  <si>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</si>
  <si>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</si>
  <si>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</si>
  <si>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</si>
  <si>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</si>
  <si>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</si>
  <si>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</si>
  <si>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</si>
  <si>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</si>
  <si>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</si>
  <si>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</si>
  <si>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</si>
  <si>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</si>
  <si>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</si>
  <si>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</si>
  <si>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</si>
  <si>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</si>
  <si>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</si>
  <si>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</si>
  <si>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</si>
  <si>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</si>
  <si>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</si>
  <si>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</si>
  <si>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</si>
  <si>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</si>
  <si>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</si>
  <si>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</si>
  <si>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</si>
  <si>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</si>
  <si>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</si>
  <si>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</si>
  <si>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</si>
  <si>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</si>
  <si>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</si>
  <si>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</si>
  <si>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</si>
  <si>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</si>
  <si>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</si>
  <si>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</si>
  <si>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</si>
  <si>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</si>
  <si>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</si>
  <si>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</si>
  <si>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</si>
  <si>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</si>
  <si>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</si>
  <si>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</si>
  <si>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</si>
  <si>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</si>
  <si>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</si>
  <si>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</si>
  <si>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</si>
  <si>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</si>
  <si>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</si>
  <si>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</si>
  <si>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</si>
  <si>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</si>
  <si>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</si>
  <si>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</si>
  <si>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</si>
  <si>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</si>
  <si>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</si>
  <si>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</si>
  <si>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</si>
  <si>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</si>
  <si>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</si>
  <si>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</si>
  <si>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</si>
  <si>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</si>
  <si>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</si>
  <si>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</si>
  <si>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</si>
  <si>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</si>
  <si>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</si>
  <si>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</si>
  <si>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</si>
  <si>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</si>
  <si>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</si>
  <si>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</si>
  <si>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</si>
  <si>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</si>
  <si>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</si>
  <si>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</si>
  <si>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</si>
  <si>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</si>
  <si>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</si>
  <si>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</si>
  <si>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</si>
  <si>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</si>
  <si>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</si>
  <si>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</si>
  <si>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</si>
  <si>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</si>
  <si>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</si>
  <si>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</si>
  <si>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</si>
  <si>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</si>
  <si>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</si>
  <si>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</si>
  <si>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</si>
  <si>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</si>
  <si>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</si>
  <si>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</si>
  <si>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</si>
  <si>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</si>
  <si>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</si>
  <si>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</si>
  <si>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</si>
  <si>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</si>
  <si>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</si>
  <si>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</si>
  <si>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</si>
  <si>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</si>
  <si>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</si>
  <si>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</si>
  <si>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</si>
  <si>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</si>
  <si>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</si>
  <si>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</si>
  <si>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</si>
  <si>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</si>
  <si>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</si>
  <si>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</si>
  <si>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</si>
  <si>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</si>
  <si>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</si>
  <si>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</si>
  <si>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</si>
  <si>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</si>
  <si>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</si>
  <si>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</si>
  <si>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</si>
  <si>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</si>
  <si>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</si>
  <si>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</si>
  <si>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</si>
  <si>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</si>
  <si>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</si>
  <si>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</si>
  <si>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</si>
  <si>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</si>
  <si>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</si>
  <si>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</si>
  <si>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</si>
  <si>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</si>
  <si>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</si>
  <si>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</si>
  <si>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</si>
  <si>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</si>
  <si>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</si>
  <si>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</si>
  <si>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</si>
  <si>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</si>
  <si>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</si>
  <si>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</si>
  <si>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</si>
  <si>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</si>
  <si>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</si>
  <si>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</si>
  <si>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</si>
  <si>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</si>
  <si>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</si>
  <si>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</si>
  <si>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</si>
  <si>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</si>
  <si>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</si>
  <si>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</si>
  <si>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</si>
  <si>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</si>
  <si>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</si>
  <si>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</si>
  <si>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</si>
  <si>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</si>
  <si>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</si>
  <si>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</si>
  <si>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</si>
  <si>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</si>
  <si>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</si>
  <si>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</si>
  <si>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</si>
  <si>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</si>
  <si>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</si>
  <si>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</si>
  <si>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</si>
  <si>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</si>
  <si>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</si>
  <si>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</si>
  <si>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</si>
  <si>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</si>
  <si>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</si>
  <si>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</si>
  <si>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</si>
  <si>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</si>
  <si>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</si>
  <si>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</si>
  <si>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</si>
  <si>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</si>
  <si>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</si>
  <si>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</si>
  <si>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</si>
  <si>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</si>
  <si>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</si>
  <si>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</si>
  <si>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</si>
  <si>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</si>
  <si>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</si>
  <si>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</si>
  <si>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</si>
  <si>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</si>
  <si>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</si>
  <si>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</si>
  <si>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</si>
  <si>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</si>
  <si>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</si>
  <si>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</si>
  <si>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</si>
  <si>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</si>
  <si>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</si>
  <si>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</si>
  <si>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</si>
  <si>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</si>
  <si>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</si>
  <si>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</si>
  <si>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</si>
  <si>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</si>
  <si>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</si>
  <si>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</si>
  <si>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</si>
  <si>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</si>
  <si>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</si>
  <si>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</si>
  <si>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</si>
  <si>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</si>
  <si>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</si>
  <si>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</si>
  <si>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</si>
  <si>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</si>
  <si>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</si>
  <si>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</si>
  <si>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</si>
  <si>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</si>
  <si>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</si>
  <si>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</si>
  <si>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</si>
  <si>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</si>
  <si>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</si>
  <si>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</si>
  <si>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</si>
  <si>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</si>
  <si>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</si>
  <si>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</si>
  <si>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</si>
  <si>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</si>
  <si>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</si>
  <si>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</si>
  <si>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</si>
  <si>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</si>
  <si>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</si>
  <si>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</si>
  <si>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</si>
  <si>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</si>
  <si>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</si>
  <si>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</si>
  <si>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</si>
  <si>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</si>
  <si>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</si>
  <si>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</si>
  <si>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</si>
  <si>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</si>
  <si>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</si>
  <si>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</si>
  <si>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</si>
  <si>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</si>
  <si>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</si>
  <si>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</si>
  <si>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</si>
  <si>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</si>
  <si>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</si>
  <si>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</si>
  <si>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</si>
  <si>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</si>
  <si>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</si>
  <si>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</si>
  <si>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</si>
  <si>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</si>
  <si>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</si>
  <si>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</si>
  <si>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</si>
  <si>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</si>
  <si>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</si>
  <si>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</si>
  <si>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</si>
  <si>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</si>
  <si>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</si>
  <si>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</si>
  <si>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</si>
  <si>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</si>
  <si>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</si>
  <si>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</si>
  <si>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</si>
  <si>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</si>
  <si>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</si>
  <si>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</si>
  <si>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</si>
  <si>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</si>
  <si>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</si>
  <si>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</si>
  <si>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</si>
  <si>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</si>
  <si>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</si>
  <si>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</si>
  <si>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</si>
  <si>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</si>
  <si>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</si>
  <si>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</si>
  <si>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</si>
  <si>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</si>
  <si>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</si>
  <si>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</si>
  <si>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</si>
  <si>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</si>
  <si>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</si>
  <si>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</si>
  <si>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</si>
  <si>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</si>
  <si>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</si>
  <si>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</si>
  <si>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</si>
  <si>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</si>
  <si>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</si>
  <si>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</si>
  <si>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</si>
  <si>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</si>
  <si>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</si>
  <si>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</si>
  <si>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</si>
  <si>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</si>
  <si>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</si>
  <si>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</si>
  <si>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</si>
  <si>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</si>
  <si>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</si>
  <si>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</si>
  <si>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</si>
  <si>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</si>
  <si>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</si>
  <si>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</si>
  <si>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</si>
  <si>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</si>
  <si>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</si>
  <si>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</si>
  <si>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</si>
  <si>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</si>
  <si>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</si>
  <si>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</si>
  <si>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</si>
  <si>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</si>
  <si>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</si>
  <si>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</si>
  <si>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</si>
  <si>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</si>
  <si>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</si>
  <si>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</si>
  <si>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</si>
  <si>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</si>
  <si>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</si>
  <si>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</si>
  <si>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</si>
  <si>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</si>
  <si>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</si>
  <si>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</si>
  <si>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</si>
  <si>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</si>
  <si>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</si>
  <si>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</si>
  <si>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</si>
  <si>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</si>
  <si>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</si>
  <si>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</si>
  <si>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</si>
  <si>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</si>
  <si>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</si>
  <si>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</si>
  <si>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</si>
  <si>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</si>
  <si>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</si>
  <si>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</si>
  <si>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</si>
  <si>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</si>
  <si>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</si>
  <si>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</si>
  <si>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</si>
  <si>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</si>
  <si>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</si>
  <si>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</si>
  <si>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</si>
  <si>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</si>
  <si>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</si>
  <si>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</si>
  <si>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</si>
  <si>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</si>
  <si>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</si>
  <si>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</si>
  <si>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</si>
  <si>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</si>
  <si>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</si>
  <si>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</si>
  <si>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</si>
  <si>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</si>
  <si>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</si>
  <si>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</si>
  <si>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</si>
  <si>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</si>
  <si>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</si>
  <si>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</si>
  <si>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</si>
  <si>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</si>
  <si>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</si>
  <si>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</si>
  <si>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</si>
  <si>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</si>
  <si>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</si>
  <si>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</si>
  <si>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</si>
  <si>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</si>
  <si>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</si>
  <si>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</si>
  <si>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</si>
  <si>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</si>
  <si>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</si>
  <si>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</si>
  <si>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</si>
  <si>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</si>
  <si>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</si>
  <si>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</si>
  <si>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</si>
  <si>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</si>
  <si>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</si>
  <si>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</si>
  <si>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</si>
  <si>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</si>
  <si>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</si>
  <si>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</si>
  <si>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</si>
  <si>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</si>
  <si>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</si>
  <si>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</si>
  <si>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</si>
  <si>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</si>
  <si>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</si>
  <si>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</si>
  <si>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</si>
  <si>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</si>
  <si>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</si>
  <si>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</si>
  <si>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</si>
  <si>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</si>
  <si>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</si>
  <si>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</si>
  <si>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</si>
  <si>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</si>
  <si>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</si>
  <si>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</si>
  <si>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</si>
  <si>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</si>
  <si>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</si>
  <si>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</si>
  <si>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</si>
  <si>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</si>
  <si>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</si>
  <si>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</si>
  <si>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</si>
  <si>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</si>
  <si>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</si>
  <si>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</si>
  <si>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</si>
  <si>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</si>
  <si>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</si>
  <si>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</si>
  <si>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</si>
  <si>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</si>
  <si>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</si>
  <si>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</si>
  <si>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</si>
  <si>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</si>
  <si>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</si>
  <si>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</si>
  <si>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</si>
  <si>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</si>
  <si>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</si>
  <si>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</si>
  <si>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</si>
  <si>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</si>
  <si>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</si>
  <si>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</si>
  <si>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</si>
  <si>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</si>
  <si>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</si>
  <si>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</si>
  <si>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</si>
  <si>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</si>
  <si>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</si>
  <si>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</si>
  <si>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</si>
  <si>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</si>
  <si>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</si>
  <si>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</si>
  <si>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</si>
  <si>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</si>
  <si>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</si>
  <si>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</si>
  <si>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</si>
  <si>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</si>
  <si>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</si>
  <si>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</si>
  <si>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</si>
  <si>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</si>
  <si>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</si>
  <si>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</si>
  <si>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</si>
  <si>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</si>
  <si>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</si>
  <si>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</si>
  <si>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</si>
  <si>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</si>
  <si>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</si>
  <si>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</si>
  <si>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</si>
  <si>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</si>
  <si>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</si>
  <si>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</si>
  <si>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</si>
  <si>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</si>
  <si>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</si>
  <si>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</si>
  <si>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</si>
  <si>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</si>
  <si>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</si>
  <si>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</si>
  <si>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</si>
  <si>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</si>
  <si>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</si>
  <si>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</si>
  <si>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</si>
  <si>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</si>
  <si>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</si>
  <si>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</si>
  <si>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</si>
  <si>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</si>
  <si>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</si>
  <si>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</si>
  <si>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</si>
  <si>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</si>
  <si>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</si>
  <si>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</si>
  <si>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</si>
  <si>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</si>
  <si>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</si>
  <si>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</si>
  <si>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</si>
  <si>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</si>
  <si>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</si>
  <si>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</si>
  <si>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</si>
  <si>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</si>
  <si>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</si>
  <si>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</si>
  <si>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</si>
  <si>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</si>
  <si>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</si>
  <si>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</si>
  <si>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</si>
  <si>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</si>
  <si>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</si>
  <si>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</si>
  <si>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</si>
  <si>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</si>
  <si>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</si>
  <si>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</si>
  <si>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</si>
  <si>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</si>
  <si>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</si>
  <si>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</si>
  <si>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</si>
  <si>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</si>
  <si>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</si>
  <si>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</si>
  <si>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</si>
  <si>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</si>
  <si>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</si>
  <si>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</si>
  <si>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</si>
  <si>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</si>
  <si>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</si>
  <si>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</si>
  <si>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</si>
  <si>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</si>
  <si>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</si>
  <si>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</si>
  <si>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</si>
  <si>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</si>
  <si>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</si>
  <si>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</si>
  <si>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</si>
  <si>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</si>
  <si>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</si>
  <si>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</si>
  <si>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</si>
  <si>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</si>
  <si>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</si>
  <si>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</si>
  <si>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</si>
  <si>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</si>
  <si>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</si>
  <si>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</si>
  <si>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</si>
  <si>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</si>
  <si>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</si>
  <si>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</si>
  <si>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</si>
  <si>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</si>
  <si>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</si>
  <si>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</si>
  <si>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</si>
  <si>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</si>
  <si>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</si>
  <si>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</si>
  <si>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</si>
  <si>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</si>
  <si>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</si>
  <si>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</si>
  <si>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</si>
  <si>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</si>
  <si>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</si>
  <si>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</si>
  <si>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</si>
  <si>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</si>
  <si>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</si>
  <si>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</si>
  <si>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</si>
  <si>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</si>
  <si>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</si>
  <si>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</si>
  <si>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</si>
  <si>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</si>
  <si>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</si>
  <si>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</si>
  <si>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</si>
  <si>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</si>
  <si>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</si>
  <si>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</si>
  <si>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</si>
  <si>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</si>
  <si>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</si>
  <si>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</si>
  <si>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</si>
  <si>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</si>
  <si>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</si>
  <si>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</si>
  <si>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</si>
  <si>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</si>
  <si>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</si>
  <si>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</si>
  <si>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</si>
  <si>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</si>
  <si>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</si>
  <si>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</si>
  <si>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</si>
  <si>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</si>
  <si>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</si>
  <si>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</si>
  <si>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</si>
  <si>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</si>
  <si>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</si>
  <si>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</si>
  <si>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</si>
  <si>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</si>
  <si>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</si>
  <si>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</si>
  <si>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</si>
  <si>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</si>
  <si>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</si>
  <si>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</si>
  <si>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</si>
  <si>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</si>
  <si>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</si>
  <si>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</si>
  <si>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</si>
  <si>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</si>
  <si>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</si>
  <si>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</si>
  <si>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</si>
  <si>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</si>
  <si>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</si>
  <si>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</si>
  <si>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</si>
  <si>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</si>
  <si>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</si>
  <si>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</si>
  <si>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</si>
  <si>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</si>
  <si>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</si>
  <si>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</si>
  <si>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</si>
  <si>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</si>
  <si>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</si>
  <si>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</si>
  <si>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</si>
  <si>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</si>
  <si>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</si>
  <si>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</si>
  <si>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</si>
  <si>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</si>
  <si>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</si>
  <si>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</si>
  <si>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</si>
  <si>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</si>
  <si>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</si>
  <si>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</si>
  <si>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</si>
  <si>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</si>
  <si>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</si>
  <si>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</si>
  <si>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</si>
  <si>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</si>
  <si>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</si>
  <si>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</si>
  <si>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</si>
  <si>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</si>
  <si>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</si>
  <si>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</si>
  <si>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</si>
  <si>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</si>
  <si>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</si>
  <si>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</si>
  <si>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</si>
  <si>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</si>
  <si>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</si>
  <si>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</si>
  <si>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</si>
  <si>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</si>
  <si>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</si>
  <si>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</si>
  <si>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</si>
  <si>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</si>
  <si>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</si>
  <si>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</si>
  <si>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</si>
  <si>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</si>
  <si>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</si>
  <si>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</si>
  <si>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</si>
  <si>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</si>
  <si>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</si>
  <si>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</si>
  <si>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</si>
  <si>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</si>
  <si>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</si>
  <si>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</si>
  <si>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</si>
  <si>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</si>
  <si>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</si>
  <si>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</si>
  <si>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</si>
  <si>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</si>
  <si>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</si>
  <si>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</si>
  <si>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</si>
  <si>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</si>
  <si>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</si>
  <si>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</si>
  <si>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</si>
  <si>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</si>
  <si>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</si>
  <si>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</si>
  <si>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</si>
  <si>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</si>
  <si>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</si>
  <si>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</si>
  <si>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</si>
  <si>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</si>
  <si>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</si>
  <si>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</si>
  <si>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</si>
  <si>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</si>
  <si>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</si>
  <si>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</si>
  <si>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</si>
  <si>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</si>
  <si>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</si>
  <si>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</si>
  <si>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</si>
  <si>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</si>
  <si>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</si>
  <si>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</si>
  <si>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</si>
  <si>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</si>
  <si>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</si>
  <si>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</si>
  <si>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</si>
  <si>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</si>
  <si>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</si>
  <si>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</si>
  <si>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</si>
  <si>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</si>
  <si>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</si>
  <si>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</si>
  <si>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</si>
  <si>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</si>
  <si>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</si>
  <si>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</si>
  <si>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</si>
  <si>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</si>
  <si>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</si>
  <si>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</si>
  <si>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</si>
  <si>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</si>
  <si>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</si>
  <si>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</si>
  <si>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</si>
  <si>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</si>
  <si>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</si>
  <si>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</si>
  <si>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</si>
  <si>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</si>
  <si>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</si>
  <si>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</si>
  <si>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</si>
  <si>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</si>
  <si>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</si>
  <si>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</si>
  <si>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</si>
  <si>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</si>
  <si>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</si>
  <si>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</si>
  <si>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</si>
  <si>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</si>
  <si>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</si>
  <si>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</si>
  <si>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</si>
  <si>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</si>
  <si>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</si>
  <si>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</si>
  <si>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</si>
  <si>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</si>
  <si>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</si>
  <si>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</si>
  <si>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</si>
  <si>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</si>
  <si>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</si>
  <si>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</si>
  <si>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</si>
  <si>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</si>
  <si>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</si>
  <si>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</si>
  <si>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</si>
  <si>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</si>
  <si>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</si>
  <si>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</si>
  <si>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</si>
  <si>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</si>
  <si>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</si>
  <si>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</si>
  <si>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</si>
  <si>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</si>
  <si>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</si>
  <si>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</si>
  <si>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</si>
  <si>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</si>
  <si>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</si>
  <si>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</si>
  <si>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</si>
  <si>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</si>
  <si>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</si>
  <si>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</si>
  <si>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</si>
  <si>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</si>
  <si>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</si>
  <si>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</si>
  <si>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</si>
  <si>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</si>
  <si>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</si>
  <si>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</si>
  <si>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</si>
  <si>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</si>
  <si>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</si>
  <si>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</si>
  <si>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</si>
  <si>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</si>
  <si>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</si>
  <si>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</si>
  <si>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</si>
  <si>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</si>
  <si>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</si>
  <si>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</si>
  <si>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</si>
  <si>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</si>
  <si>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</si>
  <si>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</si>
  <si>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</si>
  <si>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</si>
  <si>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</si>
  <si>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</si>
  <si>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</si>
  <si>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</si>
  <si>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</si>
  <si>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</si>
  <si>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</si>
  <si>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</si>
  <si>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</si>
  <si>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</si>
  <si>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</si>
  <si>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</si>
  <si>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</si>
  <si>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</si>
  <si>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</si>
  <si>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</si>
  <si>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</si>
  <si>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</si>
  <si>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</si>
  <si>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</si>
  <si>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</si>
  <si>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</si>
  <si>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</si>
  <si>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</si>
  <si>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</si>
  <si>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</si>
  <si>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</si>
  <si>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</si>
  <si>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</si>
  <si>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</si>
  <si>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</si>
  <si>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</si>
  <si>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</si>
  <si>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</si>
  <si>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</si>
  <si>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</si>
  <si>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</si>
  <si>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</si>
  <si>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</si>
  <si>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</si>
  <si>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</si>
  <si>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</si>
  <si>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</si>
  <si>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</si>
  <si>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</si>
  <si>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</si>
  <si>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</si>
  <si>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</si>
  <si>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</si>
  <si>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</si>
  <si>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</si>
  <si>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</si>
  <si>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</si>
  <si>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</si>
  <si>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</si>
  <si>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</si>
  <si>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</si>
  <si>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</si>
  <si>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</si>
  <si>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</si>
  <si>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</si>
  <si>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</si>
  <si>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</si>
  <si>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</si>
  <si>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</si>
  <si>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</si>
  <si>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</si>
  <si>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</si>
  <si>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</si>
  <si>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</si>
  <si>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</si>
  <si>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</si>
  <si>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</si>
  <si>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</si>
  <si>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</si>
  <si>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</si>
  <si>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</si>
  <si>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</si>
  <si>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</si>
  <si>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</si>
  <si>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</si>
  <si>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</si>
  <si>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</si>
  <si>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</si>
  <si>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</si>
  <si>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</si>
  <si>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</si>
  <si>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</si>
  <si>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</si>
  <si>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</si>
  <si>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</si>
  <si>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</si>
  <si>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</si>
  <si>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</si>
  <si>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</si>
  <si>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</si>
  <si>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</si>
  <si>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</si>
  <si>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</si>
  <si>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</si>
  <si>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</si>
  <si>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</si>
  <si>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</si>
  <si>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</si>
  <si>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</si>
  <si>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</si>
  <si>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</si>
  <si>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</si>
  <si>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</si>
  <si>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</si>
  <si>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</si>
  <si>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</si>
  <si>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</si>
  <si>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</si>
  <si>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</si>
  <si>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</si>
  <si>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</si>
  <si>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</si>
  <si>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</si>
  <si>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</si>
  <si>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</si>
  <si>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</si>
  <si>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</si>
  <si>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</si>
  <si>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</si>
  <si>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</si>
  <si>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</si>
  <si>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</si>
  <si>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</si>
  <si>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</si>
  <si>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</si>
  <si>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</si>
  <si>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</si>
  <si>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</si>
  <si>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</si>
  <si>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</si>
  <si>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</si>
  <si>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</si>
  <si>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</si>
  <si>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</si>
  <si>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</si>
  <si>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</si>
  <si>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</si>
  <si>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</si>
  <si>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</si>
  <si>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</si>
  <si>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</si>
  <si>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</si>
  <si>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</si>
  <si>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</si>
  <si>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</si>
  <si>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</si>
  <si>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</si>
  <si>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</si>
  <si>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</si>
  <si>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</si>
  <si>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</si>
  <si>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</si>
  <si>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</si>
  <si>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</si>
  <si>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</si>
  <si>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</si>
  <si>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</si>
  <si>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</si>
  <si>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</si>
  <si>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</si>
  <si>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</si>
  <si>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</si>
  <si>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</si>
  <si>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</si>
  <si>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</si>
  <si>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</si>
  <si>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</si>
  <si>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</si>
  <si>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</si>
  <si>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</si>
  <si>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</si>
  <si>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</si>
  <si>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</si>
  <si>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</si>
  <si>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</si>
  <si>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</si>
  <si>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</si>
  <si>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</si>
  <si>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</si>
  <si>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</si>
  <si>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</si>
  <si>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</si>
  <si>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</si>
  <si>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</si>
  <si>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</si>
  <si>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</si>
  <si>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</si>
  <si>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</si>
  <si>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</si>
  <si>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</si>
  <si>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</si>
  <si>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</si>
  <si>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</si>
  <si>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</si>
  <si>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</si>
  <si>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</si>
  <si>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</si>
  <si>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</si>
  <si>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</si>
  <si>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</si>
  <si>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</si>
  <si>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</si>
  <si>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</si>
  <si>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</si>
  <si>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</si>
  <si>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</si>
  <si>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</si>
  <si>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</si>
  <si>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</si>
  <si>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</si>
  <si>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</si>
  <si>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</si>
  <si>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</si>
  <si>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</si>
  <si>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</si>
  <si>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</si>
  <si>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</si>
  <si>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</si>
  <si>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</si>
  <si>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</si>
  <si>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</si>
  <si>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</si>
  <si>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</si>
  <si>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</si>
  <si>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</si>
  <si>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</si>
  <si>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</si>
  <si>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</si>
  <si>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</si>
  <si>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</si>
  <si>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</si>
  <si>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</si>
  <si>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</si>
  <si>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</si>
  <si>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</si>
  <si>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</si>
  <si>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</si>
  <si>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</si>
  <si>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</si>
  <si>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</si>
  <si>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</si>
  <si>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</si>
  <si>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</si>
  <si>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</si>
  <si>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</si>
  <si>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</si>
  <si>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</si>
  <si>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</si>
  <si>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</si>
  <si>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</si>
  <si>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</si>
  <si>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</si>
  <si>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</si>
  <si>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</si>
  <si>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</si>
  <si>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</si>
  <si>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</si>
  <si>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</si>
  <si>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</si>
  <si>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</si>
  <si>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</si>
  <si>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</si>
  <si>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</si>
  <si>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</si>
  <si>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</si>
  <si>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</si>
  <si>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</si>
  <si>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</si>
  <si>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</si>
  <si>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</si>
  <si>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</si>
  <si>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</si>
  <si>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</si>
  <si>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</si>
  <si>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</si>
  <si>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</si>
  <si>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</si>
  <si>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</si>
  <si>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</si>
  <si>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</si>
  <si>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</si>
  <si>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</si>
  <si>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</si>
  <si>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</si>
  <si>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</si>
  <si>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</si>
  <si>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</si>
  <si>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</si>
  <si>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</si>
  <si>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</si>
  <si>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</si>
  <si>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</si>
  <si>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</si>
  <si>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</si>
  <si>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</si>
  <si>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</si>
  <si>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</si>
  <si>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</si>
  <si>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</si>
  <si>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</si>
  <si>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</si>
  <si>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</si>
  <si>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</si>
  <si>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</si>
  <si>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</si>
  <si>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</si>
  <si>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</si>
  <si>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</si>
  <si>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</si>
  <si>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</si>
  <si>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</si>
  <si>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</si>
  <si>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</si>
  <si>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</si>
  <si>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</si>
  <si>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</si>
  <si>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</si>
  <si>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</si>
  <si>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</si>
  <si>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</si>
  <si>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</si>
  <si>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</si>
  <si>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</si>
  <si>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</si>
  <si>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</si>
  <si>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</si>
  <si>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</si>
  <si>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</si>
  <si>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</si>
  <si>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</si>
  <si>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</si>
  <si>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</si>
  <si>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</si>
  <si>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</si>
  <si>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</si>
  <si>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</si>
  <si>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</si>
  <si>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</si>
  <si>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</si>
  <si>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</si>
  <si>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</si>
  <si>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</si>
  <si>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</si>
  <si>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</si>
  <si>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</si>
  <si>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</si>
  <si>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</si>
  <si>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</si>
  <si>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</si>
  <si>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</si>
  <si>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</si>
  <si>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</si>
  <si>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</si>
  <si>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</si>
  <si>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</si>
  <si>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</si>
  <si>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</si>
  <si>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</si>
  <si>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</si>
  <si>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</si>
  <si>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</si>
  <si>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</si>
  <si>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</si>
  <si>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</si>
  <si>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</si>
  <si>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</si>
  <si>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</si>
  <si>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</si>
  <si>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</si>
  <si>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</si>
  <si>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</si>
  <si>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</si>
  <si>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</si>
  <si>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</si>
  <si>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</si>
  <si>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</si>
  <si>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</si>
  <si>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</si>
  <si>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</si>
  <si>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</si>
  <si>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</si>
  <si>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</si>
  <si>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</si>
  <si>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</si>
  <si>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</si>
  <si>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</si>
  <si>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</si>
  <si>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</si>
  <si>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</si>
  <si>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</si>
  <si>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</si>
  <si>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</si>
  <si>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</si>
  <si>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</si>
  <si>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</si>
  <si>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</si>
  <si>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</si>
  <si>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</si>
  <si>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</si>
  <si>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</si>
  <si>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</si>
  <si>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</si>
  <si>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</si>
  <si>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</si>
  <si>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</si>
  <si>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</si>
  <si>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</si>
  <si>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</si>
  <si>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</si>
  <si>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</si>
  <si>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</si>
  <si>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</si>
  <si>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</si>
  <si>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</si>
  <si>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</si>
  <si>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</si>
  <si>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</si>
  <si>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</si>
  <si>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</si>
  <si>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</si>
  <si>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</si>
  <si>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</si>
  <si>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</si>
  <si>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</si>
  <si>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</si>
  <si>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</si>
  <si>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</si>
  <si>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</si>
  <si>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</si>
  <si>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</si>
  <si>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</si>
  <si>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</si>
  <si>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</si>
  <si>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</si>
  <si>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</si>
  <si>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</si>
  <si>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</si>
  <si>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</si>
  <si>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</si>
  <si>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</si>
  <si>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</si>
  <si>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</si>
  <si>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</si>
  <si>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</si>
  <si>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</si>
  <si>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</si>
  <si>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</si>
  <si>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</si>
  <si>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</si>
  <si>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</si>
  <si>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</si>
  <si>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</si>
  <si>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</si>
  <si>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</si>
  <si>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</si>
  <si>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</si>
  <si>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</si>
  <si>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</si>
  <si>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</si>
  <si>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</si>
  <si>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</si>
  <si>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</si>
  <si>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</si>
  <si>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</si>
  <si>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</si>
  <si>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</si>
  <si>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</si>
  <si>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</si>
  <si>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</si>
  <si>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</si>
  <si>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</si>
  <si>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</si>
  <si>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</si>
  <si>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</si>
  <si>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</si>
  <si>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</si>
  <si>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</si>
  <si>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</si>
  <si>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</si>
  <si>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</si>
  <si>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</si>
  <si>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</si>
  <si>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</si>
  <si>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</si>
  <si>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</si>
  <si>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</si>
  <si>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</si>
  <si>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</si>
  <si>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</si>
  <si>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</si>
  <si>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</si>
  <si>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</si>
  <si>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</si>
  <si>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</si>
  <si>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</si>
  <si>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</si>
  <si>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</si>
  <si>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</si>
  <si>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</si>
  <si>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</si>
  <si>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</si>
  <si>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</si>
  <si>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</si>
  <si>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</si>
  <si>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</si>
  <si>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</si>
  <si>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</si>
  <si>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</si>
  <si>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</si>
  <si>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</si>
  <si>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</si>
  <si>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</si>
  <si>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</si>
  <si>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</si>
  <si>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</si>
  <si>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</si>
  <si>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</si>
  <si>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</si>
  <si>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</si>
  <si>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</si>
  <si>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</si>
  <si>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</si>
  <si>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</si>
  <si>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</si>
  <si>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</si>
  <si>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</si>
  <si>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</si>
  <si>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</si>
  <si>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</si>
  <si>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</si>
  <si>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</si>
  <si>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</si>
  <si>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</si>
  <si>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</si>
  <si>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</si>
  <si>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</si>
  <si>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</si>
  <si>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</si>
  <si>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</si>
  <si>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</si>
  <si>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</si>
  <si>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</si>
  <si>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</si>
  <si>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</si>
  <si>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</si>
  <si>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</si>
  <si>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</si>
  <si>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</si>
  <si>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</si>
  <si>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</si>
  <si>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</si>
  <si>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</si>
  <si>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</si>
  <si>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</si>
  <si>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</si>
  <si>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</si>
  <si>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</si>
  <si>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</si>
  <si>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</si>
  <si>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</si>
  <si>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</si>
  <si>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</si>
  <si>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</si>
  <si>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</si>
  <si>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</si>
  <si>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</si>
  <si>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</si>
  <si>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</si>
  <si>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</si>
  <si>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</si>
  <si>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</si>
  <si>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</si>
  <si>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</si>
  <si>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</si>
  <si>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</si>
  <si>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</si>
  <si>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</si>
  <si>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</si>
  <si>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</si>
  <si>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</si>
  <si>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</si>
  <si>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</si>
  <si>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</si>
  <si>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</si>
  <si>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</si>
  <si>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</si>
  <si>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</si>
  <si>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</si>
  <si>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</si>
  <si>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</si>
  <si>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</si>
  <si>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</si>
  <si>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</si>
  <si>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</si>
  <si>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</si>
  <si>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</si>
  <si>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</si>
  <si>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</si>
  <si>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</si>
  <si>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</si>
  <si>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</si>
  <si>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</si>
  <si>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</si>
  <si>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</si>
  <si>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</si>
  <si>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</si>
  <si>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</si>
  <si>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</si>
  <si>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</si>
  <si>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</si>
  <si>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</si>
  <si>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</si>
  <si>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</si>
  <si>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</si>
  <si>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</si>
  <si>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</si>
  <si>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</si>
  <si>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</si>
  <si>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</si>
  <si>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</si>
  <si>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</si>
  <si>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</si>
  <si>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</si>
  <si>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</si>
  <si>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</si>
  <si>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</si>
  <si>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</si>
  <si>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</si>
  <si>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</si>
  <si>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</si>
  <si>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</si>
  <si>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</si>
  <si>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</si>
  <si>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</si>
  <si>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</si>
  <si>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</si>
  <si>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</si>
  <si>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</si>
  <si>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</si>
  <si>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</si>
  <si>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</si>
  <si>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</si>
  <si>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</si>
  <si>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</si>
  <si>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</si>
  <si>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</si>
  <si>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</si>
  <si>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</si>
  <si>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</si>
  <si>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</si>
  <si>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</si>
  <si>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</si>
  <si>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</si>
  <si>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</si>
  <si>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</si>
  <si>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</si>
  <si>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</si>
  <si>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</si>
  <si>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</si>
  <si>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</si>
  <si>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</si>
  <si>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</si>
  <si>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</si>
  <si>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</si>
  <si>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</si>
  <si>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</si>
  <si>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</si>
  <si>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</si>
  <si>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</si>
  <si>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</si>
  <si>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</si>
  <si>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</si>
  <si>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</si>
  <si>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</si>
  <si>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</si>
  <si>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</si>
  <si>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</si>
  <si>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</si>
  <si>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</si>
  <si>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</si>
  <si>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</si>
  <si>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</si>
  <si>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</si>
  <si>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</si>
  <si>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</si>
  <si>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</si>
  <si>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</si>
  <si>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</si>
  <si>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</si>
  <si>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</si>
  <si>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</si>
  <si>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</si>
  <si>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</si>
  <si>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</si>
  <si>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</si>
  <si>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</si>
  <si>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</si>
  <si>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</si>
  <si>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</si>
  <si>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</si>
  <si>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</si>
  <si>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</si>
  <si>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</si>
  <si>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</si>
  <si>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</si>
  <si>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</si>
  <si>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</si>
  <si>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</si>
  <si>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</si>
  <si>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</si>
  <si>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</si>
  <si>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</si>
  <si>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</si>
  <si>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</si>
  <si>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</si>
  <si>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</si>
  <si>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</si>
  <si>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</si>
  <si>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</si>
  <si>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</si>
  <si>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</si>
  <si>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</si>
  <si>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</si>
  <si>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</si>
  <si>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</si>
  <si>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</si>
  <si>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</si>
  <si>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</si>
  <si>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</si>
  <si>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</si>
  <si>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</si>
  <si>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</si>
  <si>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</si>
  <si>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</si>
  <si>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</si>
  <si>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</si>
  <si>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</si>
  <si>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</si>
  <si>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</si>
  <si>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</si>
  <si>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</si>
  <si>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</si>
  <si>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</si>
  <si>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</si>
  <si>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</si>
  <si>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</si>
  <si>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</si>
  <si>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</si>
  <si>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</si>
  <si>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</si>
  <si>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</si>
  <si>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</si>
  <si>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</si>
  <si>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</si>
  <si>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</si>
  <si>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</si>
  <si>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</si>
  <si>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</si>
  <si>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</si>
  <si>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</si>
  <si>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</si>
  <si>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</si>
  <si>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</si>
  <si>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</si>
  <si>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</si>
  <si>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</si>
  <si>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</si>
  <si>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</si>
  <si>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</si>
  <si>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</si>
  <si>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</si>
  <si>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</si>
  <si>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</si>
  <si>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</si>
  <si>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</si>
  <si>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</si>
  <si>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</si>
  <si>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</si>
  <si>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</si>
  <si>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</si>
  <si>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</si>
  <si>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</si>
  <si>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</si>
  <si>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</si>
  <si>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</si>
  <si>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</si>
  <si>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</si>
  <si>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</si>
  <si>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</si>
  <si>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</si>
  <si>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</si>
  <si>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</si>
  <si>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</si>
  <si>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</si>
  <si>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</si>
  <si>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</si>
  <si>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</si>
  <si>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</si>
  <si>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</si>
  <si>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</si>
  <si>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</si>
  <si>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</si>
  <si>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</si>
  <si>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</si>
  <si>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</si>
  <si>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</si>
  <si>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</si>
  <si>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</si>
  <si>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</si>
  <si>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</si>
  <si>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</si>
  <si>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</si>
  <si>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</si>
  <si>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</si>
  <si>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</si>
  <si>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</si>
  <si>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</si>
  <si>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</si>
  <si>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</si>
  <si>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</si>
  <si>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</si>
  <si>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</si>
  <si>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</si>
  <si>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</si>
  <si>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</si>
  <si>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</si>
  <si>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</si>
  <si>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</si>
  <si>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</si>
  <si>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</si>
  <si>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</si>
  <si>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</si>
  <si>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</si>
  <si>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</si>
  <si>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</si>
  <si>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</si>
  <si>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</si>
  <si>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</si>
  <si>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</si>
  <si>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</si>
  <si>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</si>
  <si>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</si>
  <si>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</si>
  <si>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</si>
  <si>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</si>
  <si>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</si>
  <si>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</si>
  <si>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</si>
  <si>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</si>
  <si>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</si>
  <si>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</si>
  <si>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</si>
  <si>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</si>
  <si>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</si>
  <si>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</si>
  <si>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</si>
  <si>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</si>
  <si>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</si>
  <si>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</si>
  <si>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</si>
  <si>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</si>
  <si>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</si>
  <si>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</si>
  <si>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</si>
  <si>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</si>
  <si>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</si>
  <si>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</si>
  <si>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</si>
  <si>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</si>
  <si>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</si>
  <si>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</si>
  <si>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</si>
  <si>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</si>
  <si>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</si>
  <si>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</si>
  <si>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</si>
  <si>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</si>
  <si>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</si>
  <si>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</si>
  <si>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</si>
  <si>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</si>
  <si>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</si>
  <si>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</si>
  <si>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</si>
  <si>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</si>
  <si>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</si>
  <si>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</si>
  <si>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</si>
  <si>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</si>
  <si>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</si>
  <si>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</si>
  <si>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</si>
  <si>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</si>
  <si>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</si>
  <si>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</si>
  <si>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</si>
  <si>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</si>
  <si>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</si>
  <si>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</si>
  <si>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</si>
  <si>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</si>
  <si>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</si>
  <si>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</si>
  <si>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</si>
  <si>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</si>
  <si>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</si>
  <si>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</si>
  <si>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</si>
  <si>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</si>
  <si>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</si>
  <si>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</si>
  <si>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</si>
  <si>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</si>
  <si>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</si>
  <si>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</si>
  <si>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</si>
  <si>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</si>
  <si>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</si>
  <si>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</si>
  <si>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</si>
  <si>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</si>
  <si>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</si>
  <si>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</si>
  <si>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</si>
  <si>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</si>
  <si>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</si>
  <si>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</si>
  <si>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</si>
  <si>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</si>
  <si>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</si>
  <si>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</si>
  <si>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</si>
  <si>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</si>
  <si>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</si>
  <si>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</si>
  <si>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</si>
  <si>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</si>
  <si>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</si>
  <si>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</si>
  <si>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</si>
  <si>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</si>
  <si>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</si>
  <si>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</si>
  <si>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</si>
  <si>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</si>
  <si>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</si>
  <si>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</si>
  <si>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</si>
  <si>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</si>
  <si>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</si>
  <si>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</si>
  <si>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</si>
  <si>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</si>
  <si>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</si>
  <si>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</si>
  <si>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</si>
  <si>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</si>
  <si>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</si>
  <si>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</si>
  <si>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</si>
  <si>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</si>
  <si>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</si>
  <si>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</si>
  <si>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</si>
  <si>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</si>
  <si>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</si>
  <si>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</si>
  <si>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</si>
  <si>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</si>
  <si>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</si>
  <si>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</si>
  <si>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</si>
  <si>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</si>
  <si>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</si>
  <si>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</si>
  <si>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</si>
  <si>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</si>
  <si>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</si>
  <si>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</si>
  <si>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</si>
  <si>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</si>
  <si>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</si>
  <si>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</si>
  <si>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</si>
  <si>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</si>
  <si>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</si>
  <si>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</si>
  <si>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</si>
  <si>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</si>
  <si>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</si>
  <si>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</si>
  <si>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</si>
  <si>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</si>
  <si>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</si>
  <si>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</si>
  <si>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</si>
  <si>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</si>
  <si>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</si>
  <si>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</si>
  <si>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</si>
  <si>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</si>
  <si>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</si>
  <si>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</si>
  <si>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</si>
  <si>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</si>
  <si>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</si>
  <si>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</si>
  <si>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</si>
  <si>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</si>
  <si>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</si>
  <si>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</si>
  <si>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</si>
  <si>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</si>
  <si>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</si>
  <si>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</si>
  <si>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</si>
  <si>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</si>
  <si>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</si>
  <si>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</si>
  <si>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</si>
  <si>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</si>
  <si>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</si>
  <si>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</si>
  <si>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</si>
  <si>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</si>
  <si>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</si>
  <si>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</si>
  <si>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</si>
  <si>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</si>
  <si>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</si>
  <si>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</si>
  <si>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</si>
  <si>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</si>
  <si>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</si>
  <si>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</si>
  <si>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</si>
  <si>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</si>
  <si>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</si>
  <si>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</si>
  <si>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</si>
  <si>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</si>
  <si>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</si>
  <si>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</si>
  <si>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</si>
  <si>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</si>
  <si>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</si>
  <si>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</si>
  <si>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</si>
  <si>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</si>
  <si>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</si>
  <si>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</si>
  <si>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</si>
  <si>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</si>
  <si>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</si>
  <si>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</si>
  <si>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</si>
  <si>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</si>
  <si>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</si>
  <si>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</si>
  <si>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</si>
  <si>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</si>
  <si>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</si>
  <si>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</si>
  <si>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</si>
  <si>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</si>
  <si>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</si>
  <si>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</si>
  <si>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</si>
  <si>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</si>
  <si>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</si>
  <si>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</si>
  <si>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</si>
  <si>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</si>
  <si>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</si>
  <si>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</si>
  <si>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</si>
  <si>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</si>
  <si>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</si>
  <si>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</si>
  <si>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</si>
  <si>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</si>
  <si>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</si>
  <si>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</si>
  <si>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</si>
  <si>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</si>
  <si>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</si>
  <si>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</si>
  <si>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</si>
  <si>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</si>
  <si>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</si>
  <si>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</si>
  <si>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</si>
  <si>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</si>
  <si>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</si>
  <si>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</si>
  <si>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</si>
  <si>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</si>
  <si>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</si>
  <si>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</si>
  <si>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</si>
  <si>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</si>
  <si>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</si>
  <si>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</si>
  <si>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</si>
  <si>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</si>
  <si>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</si>
  <si>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</si>
  <si>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</si>
  <si>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</si>
  <si>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</si>
  <si>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</si>
  <si>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</si>
  <si>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</si>
  <si>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</si>
  <si>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</si>
  <si>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</si>
  <si>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</si>
  <si>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</si>
  <si>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</si>
  <si>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</si>
  <si>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</si>
  <si>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</si>
  <si>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</si>
  <si>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</si>
  <si>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</si>
  <si>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</si>
  <si>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</si>
  <si>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</si>
  <si>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</si>
  <si>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</si>
  <si>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</si>
  <si>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</si>
  <si>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</si>
  <si>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</si>
  <si>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</si>
  <si>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</si>
  <si>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</si>
  <si>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</si>
  <si>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</si>
  <si>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</si>
  <si>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</si>
  <si>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</si>
  <si>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</si>
  <si>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</si>
  <si>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</si>
  <si>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</si>
  <si>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</si>
  <si>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</si>
  <si>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</si>
  <si>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</si>
  <si>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</si>
  <si>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</si>
  <si>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</si>
  <si>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</si>
  <si>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</si>
  <si>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</si>
  <si>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</si>
  <si>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</si>
  <si>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</si>
  <si>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</si>
  <si>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</si>
  <si>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</si>
  <si>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</si>
  <si>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</si>
  <si>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</si>
  <si>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</si>
  <si>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</si>
  <si>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</si>
  <si>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</si>
  <si>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</si>
  <si>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</si>
  <si>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</si>
  <si>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</si>
  <si>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</si>
  <si>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</si>
  <si>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</si>
  <si>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</si>
  <si>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</si>
  <si>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</si>
  <si>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</si>
  <si>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</si>
  <si>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</si>
  <si>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</si>
  <si>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</si>
  <si>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</si>
  <si>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</si>
  <si>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</si>
  <si>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</si>
  <si>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</si>
  <si>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</si>
  <si>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</si>
  <si>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</si>
  <si>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</si>
  <si>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</si>
  <si>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</si>
  <si>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</si>
  <si>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</si>
  <si>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</si>
  <si>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</si>
  <si>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</si>
  <si>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</si>
  <si>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</si>
  <si>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</si>
  <si>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</si>
  <si>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</si>
  <si>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</si>
  <si>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</si>
  <si>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</si>
  <si>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</si>
  <si>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</si>
  <si>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</si>
  <si>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</si>
  <si>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</si>
  <si>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</si>
  <si>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</si>
  <si>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</si>
  <si>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</si>
  <si>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</si>
  <si>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</si>
  <si>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</si>
  <si>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</si>
  <si>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</si>
  <si>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</si>
  <si>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</si>
  <si>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</si>
  <si>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</si>
  <si>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</si>
  <si>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</si>
  <si>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</si>
  <si>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</si>
  <si>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</si>
  <si>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</si>
  <si>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</si>
  <si>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</si>
  <si>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</si>
  <si>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</si>
  <si>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</si>
  <si>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</si>
  <si>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</si>
  <si>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</si>
  <si>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</si>
  <si>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</si>
  <si>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</si>
  <si>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</si>
  <si>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</si>
  <si>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</si>
  <si>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</si>
  <si>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</si>
  <si>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</si>
  <si>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</si>
  <si>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</si>
  <si>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</si>
  <si>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</si>
  <si>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</si>
  <si>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</si>
  <si>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</si>
  <si>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</si>
  <si>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</si>
  <si>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</si>
  <si>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</si>
  <si>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</si>
  <si>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</si>
  <si>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</si>
  <si>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</si>
  <si>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</si>
  <si>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</si>
  <si>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</si>
  <si>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</si>
  <si>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</si>
  <si>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</si>
  <si>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</si>
  <si>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</si>
  <si>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</si>
  <si>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</si>
  <si>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</si>
  <si>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</si>
  <si>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</si>
  <si>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</si>
  <si>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</si>
  <si>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</si>
  <si>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</si>
  <si>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</si>
  <si>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</si>
  <si>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</si>
  <si>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</si>
  <si>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</si>
  <si>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</si>
  <si>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</si>
  <si>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</si>
  <si>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</si>
  <si>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</si>
  <si>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</si>
  <si>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</si>
  <si>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</si>
  <si>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</si>
  <si>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</si>
  <si>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</si>
  <si>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</si>
  <si>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</si>
  <si>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</si>
  <si>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</si>
  <si>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</si>
  <si>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</si>
  <si>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</si>
  <si>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</si>
  <si>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</si>
  <si>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</si>
  <si>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</si>
  <si>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</si>
  <si>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</si>
  <si>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</si>
  <si>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</si>
  <si>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</si>
  <si>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</si>
  <si>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</si>
  <si>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</si>
  <si>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</si>
  <si>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</si>
  <si>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</si>
  <si>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</si>
  <si>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</si>
  <si>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</si>
  <si>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</si>
  <si>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</si>
  <si>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</si>
  <si>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</si>
  <si>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</si>
  <si>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</si>
  <si>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</si>
  <si>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</si>
  <si>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</si>
  <si>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</si>
  <si>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</si>
  <si>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</si>
  <si>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</si>
  <si>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</si>
  <si>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</si>
  <si>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</si>
  <si>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</si>
  <si>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</si>
  <si>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</si>
  <si>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</si>
  <si>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</si>
  <si>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</si>
  <si>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</si>
  <si>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</si>
  <si>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</si>
  <si>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</si>
  <si>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</si>
  <si>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</si>
  <si>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</si>
  <si>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</si>
  <si>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</si>
  <si>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</si>
  <si>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</si>
  <si>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</si>
  <si>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</si>
  <si>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</si>
  <si>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</si>
  <si>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</si>
  <si>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</si>
  <si>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</si>
  <si>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</si>
  <si>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</si>
  <si>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</si>
  <si>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</si>
  <si>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</si>
  <si>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</si>
  <si>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</si>
  <si>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</si>
  <si>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</si>
  <si>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</si>
  <si>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</si>
  <si>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</si>
  <si>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</si>
  <si>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</si>
  <si>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</si>
  <si>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</si>
  <si>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</si>
  <si>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</si>
  <si>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</si>
  <si>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</si>
  <si>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</si>
  <si>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</si>
  <si>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</si>
  <si>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</si>
  <si>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</si>
  <si>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</si>
  <si>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</si>
  <si>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</si>
  <si>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</si>
  <si>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</si>
  <si>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</si>
  <si>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</si>
  <si>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</si>
  <si>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</si>
  <si>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</si>
  <si>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</si>
  <si>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</si>
  <si>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</si>
  <si>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</si>
  <si>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</si>
  <si>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</si>
  <si>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</si>
  <si>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</si>
  <si>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</si>
  <si>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</si>
  <si>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</si>
  <si>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</si>
  <si>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</si>
  <si>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</si>
  <si>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</si>
  <si>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</si>
  <si>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</si>
  <si>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</si>
  <si>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</si>
  <si>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</si>
  <si>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</si>
  <si>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</si>
  <si>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</si>
  <si>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</si>
  <si>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</si>
  <si>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</si>
  <si>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</si>
  <si>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</si>
  <si>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</si>
  <si>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</si>
  <si>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</si>
  <si>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</si>
  <si>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</si>
  <si>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</si>
  <si>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</si>
  <si>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</si>
  <si>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</si>
  <si>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</si>
  <si>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</si>
  <si>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</si>
  <si>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</si>
  <si>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</si>
  <si>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</si>
  <si>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</si>
  <si>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</si>
  <si>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</si>
  <si>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</si>
  <si>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</si>
  <si>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</si>
  <si>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</si>
  <si>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</si>
  <si>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</si>
  <si>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</si>
  <si>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</si>
  <si>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</si>
  <si>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</si>
  <si>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</si>
  <si>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</si>
  <si>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</si>
  <si>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</si>
  <si>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</si>
  <si>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</si>
  <si>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</si>
  <si>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</si>
  <si>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</si>
  <si>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</si>
  <si>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</si>
  <si>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</si>
  <si>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</si>
  <si>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</si>
  <si>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</si>
  <si>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</si>
  <si>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</si>
  <si>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</si>
  <si>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</si>
  <si>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</si>
  <si>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</si>
  <si>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</si>
  <si>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</si>
  <si>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</si>
  <si>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</si>
  <si>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</si>
  <si>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</si>
  <si>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</si>
  <si>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</si>
  <si>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</si>
  <si>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</si>
  <si>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</si>
  <si>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</si>
  <si>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</si>
  <si>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</si>
  <si>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</si>
  <si>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</si>
  <si>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</si>
  <si>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</si>
  <si>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</si>
  <si>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</si>
  <si>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</si>
  <si>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</si>
  <si>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</si>
  <si>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</si>
  <si>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</si>
  <si>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</si>
  <si>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</si>
  <si>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</si>
  <si>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</si>
  <si>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</si>
  <si>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</si>
  <si>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</si>
  <si>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</si>
  <si>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</si>
  <si>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</si>
  <si>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</si>
  <si>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</si>
  <si>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</si>
  <si>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</si>
  <si>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</si>
  <si>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</si>
  <si>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</si>
  <si>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</si>
  <si>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</si>
  <si>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</si>
  <si>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</si>
  <si>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</si>
  <si>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</si>
  <si>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</si>
  <si>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</si>
  <si>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</si>
  <si>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</si>
  <si>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</si>
  <si>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</si>
  <si>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</si>
  <si>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</si>
  <si>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</si>
  <si>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</si>
  <si>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</si>
  <si>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</si>
  <si>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</si>
  <si>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</si>
  <si>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</si>
  <si>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</si>
  <si>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</si>
  <si>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</si>
  <si>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</si>
  <si>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</si>
  <si>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</si>
  <si>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</si>
  <si>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</si>
  <si>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</si>
  <si>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</si>
  <si>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</si>
  <si>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</si>
  <si>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</si>
  <si>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</si>
  <si>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</si>
  <si>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</si>
  <si>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</si>
  <si>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</si>
  <si>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</si>
  <si>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</si>
  <si>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</si>
  <si>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</si>
  <si>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</si>
  <si>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</si>
  <si>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</si>
  <si>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</si>
  <si>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</si>
  <si>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</si>
  <si>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</si>
  <si>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</si>
  <si>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</si>
  <si>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</si>
  <si>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</si>
  <si>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</si>
  <si>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</si>
  <si>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</si>
  <si>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</si>
  <si>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</si>
  <si>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</si>
  <si>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</si>
  <si>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</si>
  <si>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</si>
  <si>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</si>
  <si>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</si>
  <si>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</si>
  <si>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</si>
  <si>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</si>
  <si>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</si>
  <si>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</si>
  <si>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</si>
  <si>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</si>
  <si>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</si>
  <si>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</si>
  <si>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</si>
  <si>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</si>
  <si>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</si>
  <si>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</si>
  <si>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</si>
  <si>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</si>
  <si>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</si>
  <si>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</si>
  <si>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</si>
  <si>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</si>
  <si>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</si>
  <si>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</si>
  <si>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</si>
  <si>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</si>
  <si>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</si>
  <si>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</si>
  <si>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</si>
  <si>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</si>
  <si>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</si>
  <si>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</si>
  <si>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</si>
  <si>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</si>
  <si>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</si>
  <si>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</si>
  <si>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</si>
  <si>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</si>
  <si>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</si>
  <si>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</si>
  <si>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</si>
  <si>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</si>
  <si>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</si>
  <si>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</si>
  <si>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</si>
  <si>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</si>
  <si>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</si>
  <si>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</si>
  <si>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</si>
  <si>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</si>
  <si>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</si>
  <si>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</si>
  <si>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</si>
  <si>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</si>
  <si>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</si>
  <si>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</si>
  <si>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</si>
  <si>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</si>
  <si>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</si>
  <si>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</si>
  <si>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</si>
  <si>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</si>
  <si>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</si>
  <si>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</si>
  <si>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</si>
  <si>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</si>
  <si>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</si>
  <si>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</si>
  <si>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</si>
  <si>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</si>
  <si>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</si>
  <si>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</si>
  <si>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</si>
  <si>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</si>
  <si>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</si>
  <si>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</si>
  <si>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</si>
  <si>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</si>
  <si>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</si>
  <si>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</si>
  <si>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</si>
  <si>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</si>
  <si>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</si>
  <si>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</si>
  <si>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</si>
  <si>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</si>
  <si>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</si>
  <si>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</si>
  <si>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</si>
  <si>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</si>
  <si>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</si>
  <si>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</si>
  <si>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</si>
  <si>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</si>
  <si>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</si>
  <si>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</si>
  <si>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</si>
  <si>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</si>
  <si>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</si>
  <si>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</si>
  <si>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</si>
  <si>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</si>
  <si>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</si>
  <si>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</si>
  <si>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</si>
  <si>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</si>
  <si>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</si>
  <si>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</si>
  <si>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</si>
  <si>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</si>
  <si>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</si>
  <si>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</si>
  <si>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</si>
  <si>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</si>
  <si>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</si>
  <si>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</si>
  <si>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</si>
  <si>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</si>
  <si>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</si>
  <si>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</si>
  <si>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</si>
  <si>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</si>
  <si>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</si>
  <si>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</si>
  <si>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</si>
  <si>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</si>
  <si>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</si>
  <si>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</si>
  <si>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</si>
  <si>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</si>
  <si>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</si>
  <si>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</si>
  <si>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</si>
  <si>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</si>
  <si>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</si>
  <si>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</si>
  <si>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</si>
  <si>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</si>
  <si>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</si>
  <si>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</si>
  <si>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</si>
  <si>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</si>
  <si>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</si>
  <si>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</si>
  <si>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</si>
  <si>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</si>
  <si>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</si>
  <si>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</si>
  <si>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</si>
  <si>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</si>
  <si>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</si>
  <si>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</si>
  <si>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</si>
  <si>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</si>
  <si>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</si>
  <si>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</si>
  <si>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</si>
  <si>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</si>
  <si>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</si>
  <si>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</si>
  <si>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</si>
  <si>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</si>
  <si>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</si>
  <si>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</si>
  <si>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</si>
  <si>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</si>
  <si>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</si>
  <si>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</si>
  <si>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</si>
  <si>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</si>
  <si>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</si>
  <si>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</si>
  <si>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</si>
  <si>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</si>
  <si>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</si>
  <si>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</si>
  <si>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</si>
  <si>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</si>
  <si>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</si>
  <si>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</si>
  <si>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</si>
  <si>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</si>
  <si>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</si>
  <si>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</si>
  <si>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</si>
  <si>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</si>
  <si>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</si>
  <si>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</si>
  <si>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</si>
  <si>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</si>
  <si>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</si>
  <si>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</si>
  <si>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</si>
  <si>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</si>
  <si>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</si>
  <si>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</si>
  <si>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</si>
  <si>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</si>
  <si>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</si>
  <si>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</si>
  <si>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</si>
  <si>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</si>
  <si>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</si>
  <si>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</si>
  <si>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</si>
  <si>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</si>
  <si>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</si>
  <si>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</si>
  <si>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</si>
  <si>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</si>
  <si>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</si>
  <si>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</si>
  <si>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</si>
  <si>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</si>
  <si>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</si>
  <si>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</si>
  <si>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</si>
  <si>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</si>
  <si>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</si>
  <si>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</si>
  <si>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</si>
  <si>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</si>
  <si>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</si>
  <si>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</si>
  <si>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</si>
  <si>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</si>
  <si>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</si>
  <si>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</si>
  <si>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</si>
  <si>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</si>
  <si>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</si>
  <si>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</si>
  <si>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</si>
  <si>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</si>
  <si>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</si>
  <si>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</si>
  <si>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</si>
  <si>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</si>
  <si>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</si>
  <si>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</si>
  <si>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</si>
  <si>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</si>
  <si>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</si>
  <si>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</si>
  <si>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</si>
  <si>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</si>
  <si>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</si>
  <si>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</si>
  <si>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</si>
  <si>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</si>
  <si>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</si>
  <si>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</si>
  <si>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</si>
  <si>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</si>
  <si>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</si>
  <si>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</si>
  <si>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</si>
  <si>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</si>
  <si>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</si>
  <si>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</si>
  <si>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</si>
  <si>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</si>
  <si>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</si>
  <si>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</si>
  <si>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</si>
  <si>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</si>
  <si>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</si>
  <si>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</si>
  <si>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</si>
  <si>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</si>
  <si>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</si>
  <si>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</si>
  <si>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</si>
  <si>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</si>
  <si>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</si>
  <si>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</si>
  <si>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</si>
  <si>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</si>
  <si>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</si>
  <si>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</si>
  <si>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</si>
  <si>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</si>
  <si>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</si>
  <si>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</si>
  <si>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</si>
  <si>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</si>
  <si>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</si>
  <si>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</si>
  <si>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</si>
  <si>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</si>
  <si>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</si>
  <si>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</si>
  <si>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</si>
  <si>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</si>
  <si>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</si>
  <si>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</si>
  <si>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</si>
  <si>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</si>
  <si>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</si>
  <si>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</si>
  <si>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</si>
  <si>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</si>
  <si>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</si>
  <si>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</si>
  <si>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</si>
  <si>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</si>
  <si>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</si>
  <si>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</si>
  <si>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</si>
  <si>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</si>
  <si>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</si>
  <si>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</si>
  <si>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</si>
  <si>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</si>
  <si>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</si>
  <si>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</si>
  <si>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</si>
  <si>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</si>
  <si>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</si>
  <si>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</si>
  <si>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</si>
  <si>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</si>
  <si>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</si>
  <si>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</si>
  <si>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</si>
  <si>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</si>
  <si>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</si>
  <si>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</si>
  <si>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</si>
  <si>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</si>
  <si>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</si>
  <si>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</si>
  <si>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</si>
  <si>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</si>
  <si>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</si>
  <si>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</si>
  <si>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</si>
  <si>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</si>
  <si>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</si>
  <si>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</si>
  <si>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</si>
  <si>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</si>
  <si>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</si>
  <si>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</si>
  <si>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</si>
  <si>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</si>
  <si>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</si>
  <si>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</si>
  <si>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</si>
  <si>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</si>
  <si>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</si>
  <si>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</si>
  <si>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</si>
  <si>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</si>
  <si>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</si>
  <si>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</si>
  <si>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</si>
  <si>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</si>
  <si>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</si>
  <si>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</si>
  <si>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</si>
  <si>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</si>
  <si>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</si>
  <si>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</si>
  <si>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</si>
  <si>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</si>
  <si>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</si>
  <si>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</si>
  <si>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</si>
  <si>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</si>
  <si>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</si>
  <si>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</si>
  <si>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</si>
  <si>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</si>
  <si>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</si>
  <si>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</si>
  <si>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</si>
  <si>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</si>
  <si>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</si>
  <si>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</si>
  <si>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</si>
  <si>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</si>
  <si>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</si>
  <si>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</si>
  <si>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</si>
  <si>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</si>
  <si>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</si>
  <si>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</si>
  <si>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</si>
  <si>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</si>
  <si>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</si>
  <si>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</si>
  <si>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</si>
  <si>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</si>
  <si>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</si>
  <si>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</si>
  <si>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</si>
  <si>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</si>
  <si>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</si>
  <si>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</si>
  <si>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</si>
  <si>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</si>
  <si>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</si>
  <si>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</si>
  <si>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</si>
  <si>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</si>
  <si>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</si>
  <si>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</si>
  <si>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</si>
  <si>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</si>
  <si>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</si>
  <si>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</si>
  <si>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</si>
  <si>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</si>
  <si>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</si>
  <si>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</si>
  <si>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</si>
  <si>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</si>
  <si>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</si>
  <si>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</si>
  <si>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</si>
  <si>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</si>
  <si>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</si>
  <si>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</si>
  <si>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</si>
  <si>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</si>
  <si>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</si>
  <si>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</si>
  <si>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</si>
  <si>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</si>
  <si>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</si>
  <si>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</si>
  <si>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</si>
  <si>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</si>
  <si>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</si>
  <si>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</si>
  <si>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</si>
  <si>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</si>
  <si>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</si>
  <si>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</si>
  <si>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</si>
  <si>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</si>
  <si>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</si>
  <si>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</si>
  <si>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</si>
  <si>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</si>
  <si>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</si>
  <si>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</si>
  <si>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</si>
  <si>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</si>
  <si>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</si>
  <si>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</si>
  <si>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</si>
  <si>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</si>
  <si>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</si>
  <si>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</si>
  <si>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</si>
  <si>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</si>
  <si>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</si>
  <si>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</si>
  <si>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</si>
  <si>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</si>
  <si>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</si>
  <si>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</si>
  <si>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</si>
  <si>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</si>
  <si>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</si>
  <si>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</si>
  <si>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</si>
  <si>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</si>
  <si>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</si>
  <si>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</si>
  <si>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</si>
  <si>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</si>
  <si>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</si>
  <si>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</si>
  <si>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</si>
  <si>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</si>
  <si>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</si>
  <si>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</si>
  <si>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</si>
  <si>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</si>
  <si>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</si>
  <si>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</si>
  <si>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</si>
  <si>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</si>
  <si>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</si>
  <si>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</si>
  <si>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</si>
  <si>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</si>
  <si>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</si>
  <si>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</si>
  <si>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</si>
  <si>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</si>
  <si>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</si>
  <si>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</si>
  <si>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</si>
  <si>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</si>
  <si>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</si>
  <si>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</si>
  <si>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</si>
  <si>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</si>
  <si>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</si>
  <si>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</si>
  <si>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</si>
  <si>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</si>
  <si>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</si>
  <si>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</si>
  <si>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</si>
  <si>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</si>
  <si>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</si>
  <si>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</si>
  <si>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</si>
  <si>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</si>
  <si>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</si>
  <si>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</si>
  <si>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</si>
  <si>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</si>
  <si>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</si>
  <si>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</si>
  <si>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</si>
  <si>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</si>
  <si>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</si>
  <si>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</si>
  <si>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</si>
  <si>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</si>
  <si>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</si>
  <si>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</si>
  <si>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</si>
  <si>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</si>
  <si>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</si>
  <si>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</si>
  <si>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</si>
  <si>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</si>
  <si>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</si>
  <si>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</si>
  <si>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</si>
  <si>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</si>
  <si>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</si>
  <si>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</si>
  <si>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</si>
  <si>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</si>
  <si>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</si>
  <si>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</si>
  <si>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</si>
  <si>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</si>
  <si>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</si>
  <si>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</si>
  <si>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</si>
  <si>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</si>
  <si>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</si>
  <si>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</si>
  <si>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</si>
  <si>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</si>
  <si>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</si>
  <si>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</si>
  <si>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</si>
  <si>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</si>
  <si>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</si>
  <si>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</si>
  <si>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</si>
  <si>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</si>
  <si>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</si>
  <si>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</si>
  <si>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</si>
  <si>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</si>
  <si>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</si>
  <si>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</si>
  <si>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</si>
  <si>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</si>
  <si>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</si>
  <si>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</si>
  <si>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</si>
  <si>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</si>
  <si>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</si>
  <si>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</si>
  <si>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</si>
  <si>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</si>
  <si>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</si>
  <si>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</si>
  <si>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</si>
  <si>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</si>
  <si>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</si>
  <si>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</si>
  <si>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</si>
  <si>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</si>
  <si>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</si>
  <si>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</si>
  <si>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</si>
  <si>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</si>
  <si>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</si>
  <si>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</si>
  <si>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</si>
  <si>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</si>
  <si>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</si>
  <si>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</si>
  <si>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</si>
  <si>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</si>
  <si>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</si>
  <si>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</si>
  <si>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</si>
  <si>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</si>
  <si>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</si>
  <si>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</si>
  <si>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</si>
  <si>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</si>
  <si>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</si>
  <si>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</si>
  <si>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</si>
  <si>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</si>
  <si>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</si>
  <si>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</si>
  <si>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</si>
  <si>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</si>
  <si>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</si>
  <si>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</si>
  <si>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</si>
  <si>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</si>
  <si>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</si>
  <si>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</si>
  <si>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</si>
  <si>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</si>
  <si>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</si>
  <si>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</si>
  <si>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</si>
  <si>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</si>
  <si>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</si>
  <si>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</si>
  <si>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</si>
  <si>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</si>
  <si>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</si>
  <si>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</si>
  <si>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</si>
  <si>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</si>
  <si>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</si>
  <si>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</si>
  <si>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</si>
  <si>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</si>
  <si>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</si>
  <si>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</si>
  <si>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</si>
  <si>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</si>
  <si>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</si>
  <si>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</si>
  <si>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</si>
  <si>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</si>
  <si>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</si>
  <si>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</si>
  <si>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</si>
  <si>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</si>
  <si>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</si>
  <si>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</si>
  <si>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</si>
  <si>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</si>
  <si>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</si>
  <si>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</si>
  <si>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</si>
  <si>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</si>
  <si>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</si>
  <si>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</si>
  <si>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</si>
  <si>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</si>
  <si>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</si>
  <si>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</si>
  <si>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</si>
  <si>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</si>
  <si>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</si>
  <si>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</si>
  <si>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</si>
  <si>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</si>
  <si>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</si>
  <si>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</si>
  <si>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</si>
  <si>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</si>
  <si>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</si>
  <si>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</si>
  <si>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</si>
  <si>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</si>
  <si>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</si>
  <si>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</si>
  <si>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</si>
  <si>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</si>
  <si>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</si>
  <si>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</si>
  <si>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</si>
  <si>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</si>
  <si>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</si>
  <si>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</si>
  <si>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</si>
  <si>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</si>
  <si>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</si>
  <si>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</si>
  <si>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</si>
  <si>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</si>
  <si>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</si>
  <si>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</si>
  <si>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</si>
  <si>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</si>
  <si>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</si>
  <si>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</si>
  <si>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</si>
  <si>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</si>
  <si>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</si>
  <si>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</si>
  <si>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</si>
  <si>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</si>
  <si>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</si>
  <si>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</si>
  <si>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</si>
  <si>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</si>
  <si>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</si>
  <si>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</si>
  <si>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</si>
  <si>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</si>
  <si>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</si>
  <si>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</si>
  <si>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</si>
  <si>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</si>
  <si>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</si>
  <si>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</si>
  <si>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</si>
  <si>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</si>
  <si>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</si>
  <si>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</si>
  <si>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</si>
  <si>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</si>
  <si>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</si>
  <si>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</si>
  <si>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</si>
  <si>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</si>
  <si>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</si>
  <si>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</si>
  <si>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</si>
  <si>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</si>
  <si>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</si>
  <si>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</si>
  <si>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</si>
  <si>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</si>
  <si>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</si>
  <si>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</si>
  <si>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</si>
  <si>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</si>
  <si>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</si>
  <si>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</si>
  <si>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</si>
  <si>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</si>
  <si>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</si>
  <si>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</si>
  <si>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</si>
  <si>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</si>
  <si>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</si>
  <si>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</si>
  <si>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</si>
  <si>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</si>
  <si>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</si>
  <si>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</si>
  <si>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</si>
  <si>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</si>
  <si>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</si>
  <si>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</si>
  <si>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</si>
  <si>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</si>
  <si>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</si>
  <si>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</si>
  <si>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</si>
  <si>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</si>
  <si>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</si>
  <si>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</si>
  <si>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</si>
  <si>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</si>
  <si>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</si>
  <si>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</si>
  <si>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</si>
  <si>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</si>
  <si>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</si>
  <si>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</si>
  <si>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</si>
  <si>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</si>
  <si>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</si>
  <si>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</si>
  <si>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</si>
  <si>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</si>
  <si>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</si>
  <si>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</si>
  <si>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</si>
  <si>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</si>
  <si>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</si>
  <si>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</si>
  <si>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</si>
  <si>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</si>
  <si>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</si>
  <si>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</si>
  <si>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</si>
  <si>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</si>
  <si>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</si>
  <si>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</si>
  <si>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</si>
  <si>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</si>
  <si>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</si>
  <si>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</si>
  <si>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</si>
  <si>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</si>
  <si>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</si>
  <si>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</si>
  <si>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</si>
  <si>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</si>
  <si>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</si>
  <si>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</si>
  <si>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</si>
  <si>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</si>
  <si>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</si>
  <si>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</si>
  <si>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</si>
  <si>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</si>
  <si>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</si>
  <si>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</si>
  <si>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</si>
  <si>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</si>
  <si>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</si>
  <si>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</si>
  <si>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</si>
  <si>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</si>
  <si>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</si>
  <si>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</si>
  <si>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</si>
  <si>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</si>
  <si>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</si>
  <si>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</si>
  <si>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</si>
  <si>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</si>
  <si>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</si>
  <si>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</si>
  <si>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</si>
  <si>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</si>
  <si>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</si>
  <si>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</si>
  <si>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</si>
  <si>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</si>
  <si>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</si>
  <si>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</si>
  <si>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</si>
  <si>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</si>
  <si>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</si>
  <si>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</si>
  <si>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</si>
  <si>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</si>
  <si>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</si>
  <si>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</si>
  <si>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</si>
  <si>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</si>
  <si>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</si>
  <si>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</si>
  <si>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</si>
  <si>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</si>
  <si>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</si>
  <si>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</si>
  <si>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</si>
  <si>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</si>
  <si>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</si>
  <si>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</si>
  <si>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</si>
  <si>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</si>
  <si>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</si>
  <si>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</si>
  <si>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</si>
  <si>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</si>
  <si>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</si>
  <si>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</si>
  <si>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</si>
  <si>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</si>
  <si>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</si>
  <si>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</si>
  <si>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</si>
  <si>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</si>
  <si>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</si>
  <si>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</si>
  <si>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</si>
  <si>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</si>
  <si>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</si>
  <si>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</si>
  <si>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</si>
  <si>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</si>
  <si>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</si>
  <si>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</si>
  <si>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</si>
  <si>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</si>
  <si>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</si>
  <si>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</si>
  <si>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</si>
  <si>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</si>
  <si>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</si>
  <si>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</si>
  <si>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</si>
  <si>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</si>
  <si>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</si>
  <si>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</si>
  <si>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</si>
  <si>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</si>
  <si>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</si>
  <si>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</si>
  <si>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</si>
  <si>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</si>
  <si>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</si>
  <si>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</si>
  <si>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</si>
  <si>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</si>
  <si>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</si>
  <si>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</si>
  <si>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</si>
  <si>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</si>
  <si>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</si>
  <si>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</si>
  <si>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</si>
  <si>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</si>
  <si>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</si>
  <si>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</si>
  <si>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</si>
  <si>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</si>
  <si>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</si>
  <si>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</si>
  <si>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</si>
  <si>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</si>
  <si>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</si>
  <si>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</si>
  <si>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</si>
  <si>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</si>
  <si>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</si>
  <si>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</si>
  <si>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</si>
  <si>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</si>
  <si>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</si>
  <si>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</si>
  <si>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</si>
  <si>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</si>
  <si>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</si>
  <si>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</si>
  <si>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</si>
  <si>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</si>
  <si>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</si>
  <si>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</si>
  <si>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</si>
  <si>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</si>
  <si>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</si>
  <si>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</si>
  <si>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</si>
  <si>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</si>
  <si>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</si>
  <si>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</si>
  <si>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</si>
  <si>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</si>
  <si>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</si>
  <si>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</si>
  <si>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</si>
  <si>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</si>
  <si>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</si>
  <si>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</si>
  <si>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</si>
  <si>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</si>
  <si>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</si>
  <si>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</si>
  <si>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</si>
  <si>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</si>
  <si>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</si>
  <si>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</si>
  <si>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</si>
  <si>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</si>
  <si>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</si>
  <si>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</si>
  <si>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</si>
  <si>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</si>
  <si>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</si>
  <si>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</si>
  <si>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</si>
  <si>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</si>
  <si>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</si>
  <si>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</si>
  <si>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</si>
  <si>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</si>
  <si>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</si>
  <si>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</si>
  <si>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</si>
  <si>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</si>
  <si>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</si>
  <si>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</si>
  <si>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</si>
  <si>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</si>
  <si>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</si>
  <si>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</si>
  <si>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</si>
  <si>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</si>
  <si>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</si>
  <si>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</si>
  <si>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</si>
  <si>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</si>
  <si>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</si>
  <si>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</si>
  <si>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</si>
  <si>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</si>
  <si>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</si>
  <si>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</si>
  <si>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</si>
  <si>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</si>
  <si>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</si>
  <si>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</si>
  <si>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</si>
  <si>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</si>
  <si>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</si>
  <si>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</si>
  <si>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</si>
  <si>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</si>
  <si>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</si>
  <si>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</si>
  <si>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</si>
  <si>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</si>
  <si>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</si>
  <si>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</si>
  <si>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</si>
  <si>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</si>
  <si>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</si>
  <si>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</si>
  <si>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</si>
  <si>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</si>
  <si>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</si>
  <si>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</si>
  <si>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</si>
  <si>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</si>
  <si>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</si>
  <si>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</si>
  <si>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</si>
  <si>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</si>
  <si>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</si>
  <si>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</si>
  <si>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</si>
  <si>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</si>
  <si>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</si>
  <si>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</si>
  <si>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</si>
  <si>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</si>
  <si>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</si>
  <si>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</si>
  <si>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</si>
  <si>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</si>
  <si>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</si>
  <si>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</si>
  <si>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</si>
  <si>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</si>
  <si>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</si>
  <si>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</si>
  <si>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</si>
  <si>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</si>
  <si>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</si>
  <si>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</si>
  <si>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</si>
  <si>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</si>
  <si>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</si>
  <si>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</si>
  <si>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</si>
  <si>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</si>
  <si>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</si>
  <si>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</si>
  <si>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</si>
  <si>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</si>
  <si>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</si>
  <si>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</si>
  <si>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</si>
  <si>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</si>
  <si>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</si>
  <si>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</si>
  <si>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</si>
  <si>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</si>
  <si>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</si>
  <si>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</si>
  <si>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</si>
  <si>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</si>
  <si>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</si>
  <si>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</si>
  <si>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</si>
  <si>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</si>
  <si>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</si>
  <si>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</si>
  <si>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</si>
  <si>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</si>
  <si>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</si>
  <si>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</si>
  <si>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</si>
  <si>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</si>
  <si>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</si>
  <si>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</si>
  <si>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</si>
  <si>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</si>
  <si>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</si>
  <si>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</si>
  <si>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</si>
  <si>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</si>
  <si>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</si>
  <si>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</si>
  <si>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</si>
  <si>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</si>
  <si>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</si>
  <si>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</si>
  <si>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</si>
  <si>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</si>
  <si>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</si>
  <si>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</si>
  <si>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</si>
  <si>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</si>
  <si>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</si>
  <si>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</si>
  <si>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</si>
  <si>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</si>
  <si>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</si>
  <si>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</si>
  <si>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</si>
  <si>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</si>
  <si>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</si>
  <si>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</si>
  <si>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</si>
  <si>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</si>
  <si>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</si>
  <si>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</si>
  <si>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</si>
  <si>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</si>
  <si>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</si>
  <si>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</si>
  <si>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</si>
  <si>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</si>
  <si>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</si>
  <si>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</si>
  <si>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</si>
  <si>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</si>
  <si>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</si>
  <si>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</si>
  <si>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</si>
  <si>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</si>
  <si>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</si>
  <si>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</si>
  <si>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</si>
  <si>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</si>
  <si>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</si>
  <si>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</si>
  <si>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</si>
  <si>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</si>
  <si>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</si>
  <si>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</si>
  <si>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</si>
  <si>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</si>
  <si>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</si>
  <si>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</si>
  <si>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</si>
  <si>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</si>
  <si>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</si>
  <si>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</si>
  <si>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</si>
  <si>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</si>
  <si>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</si>
  <si>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</si>
  <si>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</si>
  <si>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</si>
  <si>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</si>
  <si>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</si>
  <si>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</si>
  <si>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</si>
  <si>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</si>
  <si>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</si>
  <si>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</si>
  <si>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</si>
  <si>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</si>
  <si>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</si>
  <si>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</si>
  <si>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</si>
  <si>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</si>
  <si>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</si>
  <si>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</si>
  <si>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</si>
  <si>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</si>
  <si>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</si>
  <si>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</si>
  <si>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</si>
  <si>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</si>
  <si>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</si>
  <si>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</si>
  <si>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</si>
  <si>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</si>
  <si>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</si>
  <si>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</si>
  <si>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</si>
  <si>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</si>
  <si>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</si>
  <si>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</si>
  <si>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</si>
  <si>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</si>
  <si>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</si>
  <si>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</si>
  <si>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</si>
  <si>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</si>
  <si>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</si>
  <si>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</si>
  <si>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</si>
  <si>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</si>
  <si>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</si>
  <si>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</si>
  <si>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</si>
  <si>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</si>
  <si>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</si>
  <si>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</si>
  <si>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</si>
  <si>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</si>
  <si>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</si>
  <si>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</si>
  <si>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</si>
  <si>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</si>
  <si>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</si>
  <si>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</si>
  <si>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</si>
  <si>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</si>
  <si>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</si>
  <si>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</si>
  <si>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</si>
  <si>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</si>
  <si>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</si>
  <si>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</si>
  <si>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</si>
  <si>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</si>
  <si>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</si>
  <si>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</si>
  <si>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</si>
  <si>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</si>
  <si>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</si>
  <si>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</si>
  <si>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</si>
  <si>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</si>
  <si>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</si>
  <si>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</si>
  <si>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</si>
  <si>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</si>
  <si>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</si>
  <si>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</si>
  <si>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</si>
  <si>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</si>
  <si>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</si>
  <si>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</si>
  <si>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</si>
  <si>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</si>
  <si>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</si>
  <si>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</si>
  <si>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</si>
  <si>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</si>
  <si>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</si>
  <si>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</si>
  <si>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</si>
  <si>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</si>
  <si>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</si>
  <si>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</si>
  <si>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</si>
  <si>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</si>
  <si>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</si>
  <si>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</si>
  <si>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</si>
  <si>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</si>
  <si>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</si>
  <si>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</si>
  <si>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</si>
  <si>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</si>
  <si>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</si>
  <si>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</si>
  <si>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</si>
  <si>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</si>
  <si>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</si>
  <si>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</si>
  <si>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</si>
  <si>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</si>
  <si>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</si>
  <si>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</si>
  <si>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</si>
  <si>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</si>
  <si>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</si>
  <si>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</si>
  <si>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</si>
  <si>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</si>
  <si>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</si>
  <si>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</si>
  <si>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</si>
  <si>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</si>
  <si>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</si>
  <si>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</si>
  <si>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</si>
  <si>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</si>
  <si>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</si>
  <si>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</si>
  <si>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</si>
  <si>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</si>
  <si>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</si>
  <si>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</si>
  <si>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</si>
  <si>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</si>
  <si>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</si>
  <si>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</si>
  <si>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</si>
  <si>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</si>
  <si>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</si>
  <si>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</si>
  <si>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</si>
  <si>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</si>
  <si>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</si>
  <si>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</si>
  <si>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</si>
  <si>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</si>
  <si>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</si>
  <si>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</si>
  <si>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</si>
  <si>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</si>
  <si>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</si>
  <si>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</si>
  <si>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</si>
  <si>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</si>
  <si>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</si>
  <si>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</si>
  <si>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</si>
  <si>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</si>
  <si>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</si>
  <si>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</si>
  <si>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</si>
  <si>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</si>
  <si>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</si>
  <si>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</si>
  <si>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</si>
  <si>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</si>
  <si>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</si>
  <si>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</si>
  <si>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</si>
  <si>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</si>
  <si>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</si>
  <si>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</si>
  <si>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</si>
  <si>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</si>
  <si>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</si>
  <si>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</si>
  <si>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</si>
  <si>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</si>
  <si>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</si>
  <si>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</si>
  <si>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</si>
  <si>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</si>
  <si>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</si>
  <si>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</si>
  <si>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</si>
  <si>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</si>
  <si>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</si>
  <si>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</si>
  <si>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</si>
  <si>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</si>
  <si>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</si>
  <si>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</si>
  <si>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</si>
  <si>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</si>
  <si>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</si>
  <si>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</si>
  <si>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</si>
  <si>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</si>
  <si>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</si>
  <si>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</si>
  <si>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</si>
  <si>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</si>
  <si>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</si>
  <si>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</si>
  <si>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</si>
  <si>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</si>
  <si>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</si>
  <si>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</si>
  <si>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</si>
  <si>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</si>
  <si>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</si>
  <si>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</si>
  <si>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</si>
  <si>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</si>
  <si>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</si>
  <si>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</si>
  <si>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</si>
  <si>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</si>
  <si>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</si>
  <si>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</si>
  <si>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</si>
  <si>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</si>
  <si>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</si>
  <si>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</si>
  <si>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</si>
  <si>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</si>
  <si>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</si>
  <si>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</si>
  <si>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</si>
  <si>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</si>
  <si>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</si>
  <si>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</si>
  <si>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</si>
  <si>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</si>
  <si>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</si>
  <si>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</si>
  <si>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</si>
  <si>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</si>
  <si>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</si>
  <si>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</si>
  <si>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</si>
  <si>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</si>
  <si>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</si>
  <si>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</si>
  <si>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</si>
  <si>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</si>
  <si>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</si>
  <si>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</si>
  <si>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</si>
  <si>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</si>
  <si>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</si>
  <si>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</si>
  <si>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</si>
  <si>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</si>
  <si>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</si>
  <si>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</si>
  <si>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</si>
  <si>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</si>
  <si>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</si>
  <si>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</si>
  <si>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</si>
  <si>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</si>
  <si>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</si>
  <si>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</si>
  <si>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</si>
  <si>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</si>
  <si>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</si>
  <si>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</si>
  <si>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</si>
  <si>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</si>
  <si>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</si>
  <si>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</si>
  <si>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</si>
  <si>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</si>
  <si>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</si>
  <si>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</si>
  <si>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</si>
  <si>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</si>
  <si>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</si>
  <si>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</si>
  <si>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</si>
  <si>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</si>
  <si>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</si>
  <si>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</si>
  <si>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</si>
  <si>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</si>
  <si>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</si>
  <si>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</si>
  <si>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</si>
  <si>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</si>
  <si>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</si>
  <si>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</si>
  <si>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</si>
  <si>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</si>
  <si>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</si>
  <si>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</si>
  <si>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</si>
  <si>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</si>
  <si>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</si>
  <si>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</si>
  <si>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</si>
  <si>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</si>
  <si>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</si>
  <si>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</si>
  <si>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</si>
  <si>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</si>
  <si>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</si>
  <si>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</si>
  <si>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</si>
  <si>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</si>
  <si>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</si>
  <si>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</si>
  <si>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</si>
  <si>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</si>
  <si>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</si>
  <si>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</si>
  <si>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</si>
  <si>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</si>
  <si>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</si>
  <si>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</si>
  <si>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</si>
  <si>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</si>
  <si>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</si>
  <si>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</si>
  <si>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</si>
  <si>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</si>
  <si>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</si>
  <si>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</si>
  <si>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</si>
  <si>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</si>
  <si>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</si>
  <si>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</si>
  <si>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</si>
  <si>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</si>
  <si>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</si>
  <si>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</si>
  <si>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</si>
  <si>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</si>
  <si>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</si>
  <si>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</si>
  <si>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</si>
  <si>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</si>
  <si>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</si>
  <si>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</si>
  <si>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</si>
  <si>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</si>
  <si>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</si>
  <si>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</si>
  <si>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</si>
  <si>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</si>
  <si>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</si>
  <si>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</si>
  <si>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</si>
  <si>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</si>
  <si>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</si>
  <si>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</si>
  <si>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</si>
  <si>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</si>
  <si>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</si>
  <si>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</si>
  <si>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</si>
  <si>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</si>
  <si>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</si>
  <si>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</si>
  <si>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</si>
  <si>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</si>
  <si>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</si>
  <si>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</si>
  <si>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</si>
  <si>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</si>
  <si>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</si>
  <si>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</si>
  <si>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</si>
  <si>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</si>
  <si>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</si>
  <si>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</si>
  <si>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</si>
  <si>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</si>
  <si>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</si>
  <si>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</si>
  <si>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</si>
  <si>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</si>
  <si>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</si>
  <si>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</si>
  <si>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</si>
  <si>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</si>
  <si>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</si>
  <si>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</si>
  <si>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</si>
  <si>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</si>
  <si>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</si>
  <si>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</si>
  <si>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</si>
  <si>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</si>
  <si>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</si>
  <si>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</si>
  <si>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</si>
  <si>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</si>
  <si>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</si>
  <si>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</si>
  <si>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</si>
  <si>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</si>
  <si>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</si>
  <si>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</si>
  <si>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</si>
  <si>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</si>
  <si>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</si>
  <si>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</si>
  <si>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</si>
  <si>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</si>
  <si>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</si>
  <si>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</si>
  <si>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</si>
  <si>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</si>
  <si>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</si>
  <si>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</si>
  <si>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</si>
  <si>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</si>
  <si>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</si>
  <si>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</si>
  <si>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</si>
  <si>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</si>
  <si>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</si>
  <si>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</si>
  <si>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</si>
  <si>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</si>
  <si>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</si>
  <si>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</si>
  <si>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</si>
  <si>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</si>
  <si>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</si>
  <si>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</si>
  <si>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</si>
  <si>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</si>
  <si>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</si>
  <si>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</si>
  <si>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</si>
  <si>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</si>
  <si>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</si>
  <si>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</si>
  <si>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</si>
  <si>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</si>
  <si>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</si>
  <si>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</si>
  <si>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</si>
  <si>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</si>
  <si>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</si>
  <si>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</si>
  <si>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</si>
  <si>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</si>
  <si>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</si>
  <si>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</si>
  <si>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</si>
  <si>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</si>
  <si>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</si>
  <si>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</si>
  <si>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</si>
  <si>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</si>
  <si>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</si>
  <si>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</si>
  <si>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</si>
  <si>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</si>
  <si>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</si>
  <si>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</si>
  <si>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</si>
  <si>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</si>
  <si>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</si>
  <si>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</si>
  <si>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</si>
  <si>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</si>
  <si>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</si>
  <si>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</si>
  <si>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</si>
  <si>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</si>
  <si>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</si>
  <si>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</si>
  <si>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</si>
  <si>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</si>
  <si>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</si>
  <si>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</si>
  <si>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</si>
  <si>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</si>
  <si>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</si>
  <si>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</si>
  <si>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</si>
  <si>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</si>
  <si>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</si>
  <si>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</si>
  <si>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</si>
  <si>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</si>
  <si>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</si>
  <si>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</si>
  <si>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</si>
  <si>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</si>
  <si>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</si>
  <si>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</si>
  <si>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</si>
  <si>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</si>
  <si>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</si>
  <si>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</si>
  <si>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</si>
  <si>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</si>
  <si>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</si>
  <si>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</si>
  <si>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</si>
  <si>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</si>
  <si>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</si>
  <si>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</si>
  <si>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</si>
  <si>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</si>
  <si>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</si>
  <si>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</si>
  <si>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</si>
  <si>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</si>
  <si>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</si>
  <si>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</si>
  <si>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</si>
  <si>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</si>
  <si>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</si>
  <si>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</si>
  <si>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</si>
  <si>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</si>
  <si>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</si>
  <si>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</si>
  <si>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</si>
  <si>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</si>
  <si>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</si>
  <si>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</si>
  <si>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</si>
  <si>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</si>
  <si>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</si>
  <si>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</si>
  <si>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</si>
  <si>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</si>
  <si>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</si>
  <si>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</si>
  <si>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</si>
  <si>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</si>
  <si>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</si>
  <si>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</si>
  <si>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</si>
  <si>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</si>
  <si>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</si>
  <si>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</si>
  <si>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</si>
  <si>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</si>
  <si>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</si>
  <si>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</si>
  <si>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</si>
  <si>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</si>
  <si>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</si>
  <si>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</si>
  <si>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</si>
  <si>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</si>
  <si>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</si>
  <si>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</si>
  <si>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</si>
  <si>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</si>
  <si>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</si>
  <si>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</si>
  <si>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</si>
  <si>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</si>
  <si>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</si>
  <si>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</si>
  <si>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</si>
  <si>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</si>
  <si>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</si>
  <si>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</si>
  <si>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</si>
  <si>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</si>
  <si>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</si>
  <si>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</si>
  <si>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</si>
  <si>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</si>
  <si>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</si>
  <si>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</si>
  <si>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</si>
  <si>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</si>
  <si>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</si>
  <si>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</si>
  <si>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</si>
  <si>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</si>
  <si>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</si>
  <si>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</si>
  <si>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</si>
  <si>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</si>
  <si>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</si>
  <si>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</si>
  <si>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</si>
  <si>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</si>
  <si>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</si>
  <si>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</si>
  <si>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</si>
  <si>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</si>
  <si>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</si>
  <si>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</si>
  <si>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</si>
  <si>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</si>
  <si>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</si>
  <si>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</si>
  <si>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</si>
  <si>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</si>
  <si>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</si>
  <si>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</si>
  <si>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</si>
  <si>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</si>
  <si>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</si>
  <si>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</si>
  <si>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</si>
  <si>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</si>
  <si>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</si>
  <si>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</si>
  <si>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</si>
  <si>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</si>
  <si>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</si>
  <si>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</si>
  <si>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</si>
  <si>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</si>
  <si>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</si>
  <si>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</si>
  <si>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</si>
  <si>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</si>
  <si>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</si>
  <si>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</si>
  <si>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</si>
  <si>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</si>
  <si>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</si>
  <si>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</si>
  <si>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</si>
  <si>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</si>
  <si>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</si>
  <si>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</si>
  <si>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</si>
  <si>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</si>
  <si>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</si>
  <si>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</si>
  <si>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</si>
  <si>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</si>
  <si>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</si>
  <si>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</si>
  <si>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</si>
  <si>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</si>
  <si>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</si>
  <si>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</si>
  <si>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</si>
  <si>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</si>
  <si>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</si>
  <si>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</si>
  <si>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</si>
  <si>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</si>
  <si>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</si>
  <si>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</si>
  <si>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</si>
  <si>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</si>
  <si>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</si>
  <si>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</si>
  <si>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</si>
  <si>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</si>
  <si>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</si>
  <si>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</si>
  <si>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</si>
  <si>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</si>
  <si>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</si>
  <si>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</si>
  <si>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</si>
  <si>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</si>
  <si>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</si>
  <si>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</si>
  <si>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</si>
  <si>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</si>
  <si>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</si>
  <si>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</si>
  <si>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</si>
  <si>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</si>
  <si>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</si>
  <si>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</si>
  <si>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</si>
  <si>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</si>
  <si>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</si>
  <si>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</si>
  <si>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</si>
  <si>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</si>
  <si>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</si>
  <si>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</si>
  <si>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</si>
  <si>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</si>
  <si>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</si>
  <si>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</si>
  <si>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</si>
  <si>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</si>
  <si>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</si>
  <si>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</si>
  <si>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</si>
  <si>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</si>
  <si>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</si>
  <si>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</si>
  <si>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</si>
  <si>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</si>
  <si>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</si>
  <si>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</si>
  <si>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</si>
  <si>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</si>
  <si>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</si>
  <si>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</si>
  <si>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</si>
  <si>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</si>
  <si>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</si>
  <si>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</si>
  <si>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</si>
  <si>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</si>
  <si>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</si>
  <si>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</si>
  <si>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</si>
  <si>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</si>
  <si>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</si>
  <si>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</si>
  <si>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</si>
  <si>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</si>
  <si>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</si>
  <si>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</si>
  <si>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</si>
  <si>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</si>
  <si>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</si>
  <si>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</si>
  <si>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</si>
  <si>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</si>
  <si>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</si>
  <si>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</si>
  <si>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</si>
  <si>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</si>
  <si>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</si>
  <si>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</si>
  <si>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</si>
  <si>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</si>
  <si>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</si>
  <si>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</si>
  <si>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</si>
  <si>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</si>
  <si>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</si>
  <si>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</si>
  <si>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</si>
  <si>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</si>
  <si>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</si>
  <si>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</si>
  <si>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</si>
  <si>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</si>
  <si>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</si>
  <si>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</si>
  <si>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</si>
  <si>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</si>
  <si>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</si>
  <si>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</si>
  <si>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</si>
  <si>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</si>
  <si>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</si>
  <si>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</si>
  <si>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</si>
  <si>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</si>
  <si>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</si>
  <si>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</si>
  <si>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</si>
  <si>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</si>
  <si>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</si>
  <si>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</si>
  <si>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</si>
  <si>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</si>
  <si>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</si>
  <si>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</si>
  <si>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</si>
  <si>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</si>
  <si>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</si>
  <si>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</si>
  <si>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</si>
  <si>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</si>
  <si>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</si>
  <si>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</si>
  <si>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</si>
  <si>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</si>
  <si>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</si>
  <si>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</si>
  <si>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</si>
  <si>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</si>
  <si>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</si>
  <si>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</si>
  <si>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</si>
  <si>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</si>
  <si>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</si>
  <si>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</si>
  <si>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</si>
  <si>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</si>
  <si>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</si>
  <si>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</si>
  <si>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</si>
  <si>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</si>
  <si>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</si>
  <si>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</si>
  <si>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</si>
  <si>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</si>
  <si>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</si>
  <si>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</si>
  <si>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</si>
  <si>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</si>
  <si>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</si>
  <si>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</si>
  <si>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</si>
  <si>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</si>
  <si>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</si>
  <si>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</si>
  <si>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</si>
  <si>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</si>
  <si>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</si>
  <si>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</si>
  <si>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</si>
  <si>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</si>
  <si>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</si>
  <si>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</si>
  <si>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</si>
  <si>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</si>
  <si>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</si>
  <si>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</si>
  <si>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</si>
  <si>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</si>
  <si>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</si>
  <si>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</si>
  <si>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</si>
  <si>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</si>
  <si>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</si>
  <si>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</si>
  <si>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</si>
  <si>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</si>
  <si>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</si>
  <si>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</si>
  <si>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</si>
  <si>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</si>
  <si>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</si>
  <si>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</si>
  <si>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</si>
  <si>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</si>
  <si>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</si>
  <si>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</si>
  <si>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</si>
  <si>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</si>
  <si>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</si>
  <si>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</si>
  <si>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</si>
  <si>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</si>
  <si>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</si>
  <si>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</si>
  <si>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</si>
  <si>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</si>
  <si>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</si>
  <si>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</si>
  <si>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</si>
  <si>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</si>
  <si>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</si>
  <si>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</si>
  <si>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</si>
  <si>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</si>
  <si>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</si>
  <si>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</si>
  <si>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</si>
  <si>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</si>
  <si>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</si>
  <si>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</si>
  <si>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</si>
  <si>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</si>
  <si>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</si>
  <si>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</si>
  <si>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</si>
  <si>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</si>
  <si>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</si>
  <si>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</si>
  <si>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</si>
  <si>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</si>
  <si>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</si>
  <si>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</si>
  <si>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</si>
  <si>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</si>
  <si>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</si>
  <si>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</si>
  <si>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</si>
  <si>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</si>
  <si>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</si>
  <si>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</si>
  <si>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</si>
  <si>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</si>
  <si>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</si>
  <si>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</si>
  <si>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</si>
  <si>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</si>
  <si>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</si>
  <si>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</si>
  <si>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</si>
  <si>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</si>
  <si>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</si>
  <si>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</si>
  <si>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</si>
  <si>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</si>
  <si>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</si>
  <si>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</si>
  <si>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</si>
  <si>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</si>
  <si>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</si>
  <si>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</si>
  <si>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</si>
  <si>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</si>
  <si>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</si>
  <si>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</si>
  <si>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</si>
  <si>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</si>
  <si>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</si>
  <si>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</si>
  <si>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</si>
  <si>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</si>
  <si>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</si>
  <si>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</si>
  <si>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</si>
  <si>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</si>
  <si>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</si>
  <si>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</si>
  <si>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</si>
  <si>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</si>
  <si>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</si>
  <si>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</si>
  <si>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</si>
  <si>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</si>
  <si>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</si>
  <si>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</si>
  <si>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</si>
  <si>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</si>
  <si>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</si>
  <si>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</si>
  <si>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</si>
  <si>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</si>
  <si>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</si>
  <si>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</si>
  <si>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</si>
  <si>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</si>
  <si>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</si>
  <si>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</si>
  <si>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</si>
  <si>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</si>
  <si>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</si>
  <si>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</si>
  <si>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</si>
  <si>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</si>
  <si>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</si>
  <si>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</si>
  <si>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</si>
  <si>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</si>
  <si>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</si>
  <si>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</si>
  <si>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</si>
  <si>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</si>
  <si>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</si>
  <si>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</si>
  <si>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</si>
  <si>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</si>
  <si>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</si>
  <si>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</si>
  <si>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</si>
  <si>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</si>
  <si>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</si>
  <si>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</si>
  <si>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</si>
  <si>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</si>
  <si>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</si>
  <si>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</si>
  <si>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</si>
  <si>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</si>
  <si>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</si>
  <si>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</si>
  <si>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</si>
  <si>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</si>
  <si>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</si>
  <si>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</si>
  <si>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</si>
  <si>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</si>
  <si>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</si>
  <si>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</si>
  <si>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</si>
  <si>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</si>
  <si>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</si>
  <si>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</si>
  <si>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</si>
  <si>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</si>
  <si>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</si>
  <si>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</si>
  <si>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</si>
  <si>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</si>
  <si>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</si>
  <si>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</si>
  <si>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</si>
  <si>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</si>
  <si>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</si>
  <si>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</si>
  <si>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</si>
  <si>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</si>
  <si>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</si>
  <si>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</si>
  <si>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</si>
  <si>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</si>
  <si>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</si>
  <si>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</si>
  <si>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</si>
  <si>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</si>
  <si>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</si>
  <si>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</si>
  <si>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</si>
  <si>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</si>
  <si>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</si>
  <si>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</si>
  <si>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</si>
  <si>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</si>
  <si>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</si>
  <si>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</si>
  <si>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</si>
  <si>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</si>
  <si>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</si>
  <si>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</si>
  <si>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</si>
  <si>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</si>
  <si>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</si>
  <si>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</si>
  <si>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</si>
  <si>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</si>
  <si>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</si>
  <si>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</si>
  <si>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</si>
  <si>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</si>
  <si>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</si>
  <si>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</si>
  <si>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</si>
  <si>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</si>
  <si>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</si>
  <si>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</si>
  <si>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</si>
  <si>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</si>
  <si>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</si>
  <si>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</si>
  <si>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</si>
  <si>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</si>
  <si>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</si>
  <si>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</si>
  <si>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</si>
  <si>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</si>
  <si>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</si>
  <si>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</si>
  <si>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</si>
  <si>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</si>
  <si>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</si>
  <si>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</si>
  <si>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</si>
  <si>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</si>
  <si>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</si>
  <si>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</si>
  <si>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</si>
  <si>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</si>
  <si>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</si>
  <si>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</si>
  <si>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</si>
  <si>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</si>
  <si>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</si>
  <si>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</si>
  <si>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</si>
  <si>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</si>
  <si>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</si>
  <si>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</si>
  <si>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</si>
  <si>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</si>
  <si>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</si>
  <si>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</si>
  <si>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</si>
  <si>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</si>
  <si>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</si>
  <si>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</si>
  <si>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</si>
  <si>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</si>
  <si>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</si>
  <si>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</si>
  <si>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</si>
  <si>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</si>
  <si>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</si>
  <si>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</si>
  <si>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</si>
  <si>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</si>
  <si>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</si>
  <si>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</si>
  <si>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</si>
  <si>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</si>
  <si>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</si>
  <si>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</si>
  <si>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</si>
  <si>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</si>
  <si>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</si>
  <si>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</si>
  <si>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</si>
  <si>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</si>
  <si>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</si>
  <si>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</si>
  <si>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</si>
  <si>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</si>
  <si>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</si>
  <si>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</si>
  <si>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</si>
  <si>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</si>
  <si>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</si>
  <si>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</si>
  <si>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</si>
  <si>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</si>
  <si>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</si>
  <si>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</si>
  <si>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</si>
  <si>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</si>
  <si>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</si>
  <si>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</si>
  <si>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</si>
  <si>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</si>
  <si>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</si>
  <si>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</si>
  <si>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</si>
  <si>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</si>
  <si>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</si>
  <si>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</si>
  <si>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</si>
  <si>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</si>
  <si>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</si>
  <si>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</si>
  <si>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</si>
  <si>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</si>
  <si>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</si>
  <si>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</si>
  <si>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</si>
  <si>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</si>
  <si>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</si>
  <si>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</si>
  <si>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</si>
  <si>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</si>
  <si>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</si>
  <si>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</si>
  <si>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</si>
  <si>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</si>
  <si>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</si>
  <si>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</si>
  <si>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</si>
  <si>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</si>
  <si>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</si>
  <si>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</si>
  <si>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</si>
  <si>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</si>
  <si>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</si>
  <si>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</si>
  <si>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</si>
  <si>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</si>
  <si>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</si>
  <si>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</si>
  <si>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</si>
  <si>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</si>
  <si>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</si>
  <si>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</si>
  <si>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</si>
  <si>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</si>
  <si>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</si>
  <si>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</si>
  <si>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</si>
  <si>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</si>
  <si>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</si>
  <si>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</si>
  <si>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</si>
  <si>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</si>
  <si>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</si>
  <si>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</si>
  <si>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</si>
  <si>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</si>
  <si>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</si>
  <si>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</si>
  <si>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</si>
  <si>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</si>
  <si>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</si>
  <si>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</si>
  <si>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</si>
  <si>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</si>
  <si>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</si>
  <si>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</si>
  <si>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</si>
  <si>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</si>
  <si>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</si>
  <si>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</si>
  <si>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</si>
  <si>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</si>
  <si>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</si>
  <si>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</si>
  <si>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</si>
  <si>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</si>
  <si>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</si>
  <si>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</si>
  <si>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</si>
  <si>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</si>
  <si>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</si>
  <si>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</si>
  <si>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</si>
  <si>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</si>
  <si>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</si>
  <si>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</si>
  <si>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</si>
  <si>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</si>
  <si>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</si>
  <si>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</si>
  <si>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</si>
  <si>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</si>
  <si>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</si>
  <si>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</si>
  <si>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</si>
  <si>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</si>
  <si>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</si>
  <si>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</si>
  <si>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</si>
  <si>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</si>
  <si>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</si>
  <si>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</si>
  <si>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</si>
  <si>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</si>
  <si>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</si>
  <si>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</si>
  <si>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</si>
  <si>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</si>
  <si>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</si>
  <si>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</si>
  <si>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</si>
  <si>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</si>
  <si>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</si>
  <si>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</si>
  <si>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</si>
  <si>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</si>
  <si>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</si>
  <si>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</si>
  <si>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</si>
  <si>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</si>
  <si>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</si>
  <si>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</si>
  <si>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</si>
  <si>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</si>
  <si>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</si>
  <si>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</si>
  <si>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</si>
  <si>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</si>
  <si>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</si>
  <si>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</si>
  <si>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</si>
  <si>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</si>
  <si>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</si>
  <si>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</si>
  <si>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</si>
  <si>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</si>
  <si>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</si>
  <si>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</si>
  <si>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</si>
  <si>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</si>
  <si>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</si>
  <si>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</si>
  <si>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</si>
  <si>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</si>
  <si>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</si>
  <si>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</si>
  <si>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</si>
  <si>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</si>
  <si>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</si>
  <si>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</si>
  <si>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</si>
  <si>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</si>
  <si>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</si>
  <si>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</si>
  <si>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</si>
  <si>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</si>
  <si>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</si>
  <si>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</si>
  <si>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</si>
  <si>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</si>
  <si>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</si>
  <si>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</si>
  <si>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</si>
  <si>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</si>
  <si>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</si>
  <si>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</si>
  <si>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</si>
  <si>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</si>
  <si>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</si>
  <si>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</si>
  <si>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</si>
  <si>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</si>
  <si>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</si>
  <si>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</si>
  <si>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</si>
  <si>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</si>
  <si>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</si>
  <si>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</si>
  <si>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</si>
  <si>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</si>
  <si>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</si>
  <si>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</si>
  <si>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</si>
  <si>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</si>
  <si>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</si>
  <si>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</si>
  <si>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</si>
  <si>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</si>
  <si>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</si>
  <si>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</si>
  <si>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</si>
  <si>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</si>
  <si>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</si>
  <si>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</si>
  <si>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</si>
  <si>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</si>
  <si>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</si>
  <si>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</si>
  <si>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</si>
  <si>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</si>
  <si>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</si>
  <si>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</si>
  <si>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</si>
  <si>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</si>
  <si>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</si>
  <si>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</si>
  <si>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</si>
  <si>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</si>
  <si>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</si>
  <si>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</si>
  <si>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</si>
  <si>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</si>
  <si>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</si>
  <si>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</si>
  <si>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</si>
  <si>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</si>
  <si>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</si>
  <si>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</si>
  <si>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</si>
  <si>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</si>
  <si>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</si>
  <si>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</si>
  <si>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</si>
  <si>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</si>
  <si>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</si>
  <si>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</si>
  <si>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</si>
  <si>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</si>
  <si>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</si>
  <si>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</si>
  <si>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</si>
  <si>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</si>
  <si>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</si>
  <si>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</si>
  <si>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</si>
  <si>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</si>
  <si>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</si>
  <si>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</si>
  <si>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</si>
  <si>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</si>
  <si>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</si>
  <si>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</si>
  <si>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</si>
  <si>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</si>
  <si>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</si>
  <si>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</si>
  <si>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</si>
  <si>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</si>
  <si>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</si>
  <si>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</si>
  <si>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</si>
  <si>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</si>
  <si>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</si>
  <si>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</si>
  <si>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</si>
  <si>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</si>
  <si>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</si>
  <si>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</si>
  <si>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</si>
  <si>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</si>
  <si>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</si>
  <si>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</si>
  <si>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</si>
  <si>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</si>
  <si>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</si>
  <si>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</si>
  <si>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</si>
  <si>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</si>
  <si>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</si>
  <si>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</si>
  <si>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</si>
  <si>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</si>
  <si>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</si>
  <si>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</si>
  <si>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</si>
  <si>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</si>
  <si>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</si>
  <si>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</si>
  <si>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</si>
  <si>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</si>
  <si>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</si>
  <si>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</si>
  <si>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</si>
  <si>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</si>
  <si>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</si>
  <si>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</si>
  <si>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</si>
  <si>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</si>
  <si>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</si>
  <si>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</si>
  <si>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</si>
  <si>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</si>
  <si>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</si>
  <si>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</si>
  <si>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</si>
  <si>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</si>
  <si>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</si>
  <si>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</si>
  <si>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</si>
  <si>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</si>
  <si>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</si>
  <si>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</si>
  <si>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</si>
  <si>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</si>
  <si>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</si>
  <si>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</si>
  <si>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</si>
  <si>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</si>
  <si>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</si>
  <si>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</si>
  <si>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</si>
  <si>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</si>
  <si>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</si>
  <si>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</si>
  <si>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</si>
  <si>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</si>
  <si>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</si>
  <si>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</si>
  <si>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</si>
  <si>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</si>
  <si>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</si>
  <si>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</si>
  <si>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</si>
  <si>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</si>
  <si>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</si>
  <si>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</si>
  <si>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</si>
  <si>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</si>
  <si>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</si>
  <si>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</si>
  <si>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</si>
  <si>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</si>
  <si>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</si>
  <si>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</si>
  <si>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</si>
  <si>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</si>
  <si>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</si>
  <si>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</si>
  <si>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</si>
  <si>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</si>
  <si>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</si>
  <si>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</si>
  <si>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</si>
  <si>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</si>
  <si>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</si>
  <si>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</si>
  <si>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</si>
  <si>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</si>
  <si>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</si>
  <si>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</si>
  <si>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</si>
  <si>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</si>
  <si>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</si>
  <si>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</si>
  <si>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</si>
  <si>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</si>
  <si>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</si>
  <si>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</si>
  <si>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</si>
  <si>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</si>
  <si>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</si>
  <si>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</si>
  <si>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</si>
  <si>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</si>
  <si>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</si>
  <si>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</si>
  <si>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</si>
  <si>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</si>
  <si>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</si>
  <si>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</si>
  <si>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</si>
  <si>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</si>
  <si>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</si>
  <si>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</si>
  <si>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</si>
  <si>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</si>
  <si>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</si>
  <si>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</si>
  <si>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</si>
  <si>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</si>
  <si>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</si>
  <si>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</si>
  <si>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</si>
  <si>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</si>
  <si>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</si>
  <si>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</si>
  <si>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</si>
  <si>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</si>
  <si>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</si>
  <si>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</si>
  <si>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</si>
  <si>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</si>
  <si>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</si>
  <si>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</si>
  <si>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</si>
  <si>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</si>
  <si>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</si>
  <si>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</si>
  <si>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</si>
  <si>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</si>
  <si>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</si>
  <si>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</si>
  <si>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</si>
  <si>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</si>
  <si>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</si>
  <si>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</si>
  <si>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</si>
  <si>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</si>
  <si>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</si>
  <si>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</si>
  <si>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</si>
  <si>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</si>
  <si>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</si>
  <si>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</si>
  <si>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</si>
  <si>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</si>
  <si>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</si>
  <si>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</si>
  <si>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</si>
  <si>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</si>
  <si>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</si>
  <si>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</si>
  <si>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</si>
  <si>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</si>
  <si>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</si>
  <si>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</si>
  <si>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</si>
  <si>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</si>
  <si>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</si>
  <si>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</si>
  <si>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</si>
  <si>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</si>
  <si>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</si>
  <si>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</si>
  <si>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</si>
  <si>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</si>
  <si>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</si>
  <si>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</si>
  <si>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</si>
  <si>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</si>
  <si>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</si>
  <si>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</si>
  <si>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</si>
  <si>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</si>
  <si>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</si>
  <si>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</si>
  <si>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</si>
  <si>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</si>
  <si>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</si>
  <si>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</si>
  <si>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</si>
  <si>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</si>
  <si>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</si>
  <si>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</si>
  <si>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</si>
  <si>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</si>
  <si>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</si>
  <si>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</si>
  <si>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</si>
  <si>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</si>
  <si>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</si>
  <si>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</si>
  <si>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</si>
  <si>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</si>
  <si>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</si>
  <si>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</si>
  <si>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</si>
  <si>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</si>
  <si>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</si>
  <si>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</si>
  <si>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</si>
  <si>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</si>
  <si>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</si>
  <si>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</si>
  <si>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</si>
  <si>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</si>
  <si>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</si>
  <si>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</si>
  <si>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</si>
  <si>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</si>
  <si>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</si>
  <si>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</si>
  <si>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</si>
  <si>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</si>
  <si>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</si>
  <si>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</si>
  <si>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</si>
  <si>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</si>
  <si>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</si>
  <si>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</si>
  <si>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</si>
  <si>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</si>
  <si>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</si>
  <si>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</si>
  <si>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</si>
  <si>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</si>
  <si>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</si>
  <si>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</si>
  <si>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</si>
  <si>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</si>
  <si>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</si>
  <si>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</si>
  <si>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</si>
  <si>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</si>
  <si>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</si>
  <si>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</si>
  <si>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</si>
  <si>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</si>
  <si>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</si>
  <si>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</si>
  <si>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</si>
  <si>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</si>
  <si>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</si>
  <si>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</si>
  <si>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</si>
  <si>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</si>
  <si>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</si>
  <si>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</si>
  <si>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</si>
  <si>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</si>
  <si>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</si>
  <si>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</si>
  <si>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</si>
  <si>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</si>
  <si>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</si>
  <si>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</si>
  <si>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</si>
  <si>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</si>
  <si>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</si>
  <si>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</si>
  <si>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</si>
  <si>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</si>
  <si>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</si>
  <si>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</si>
  <si>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</si>
  <si>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</si>
  <si>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</si>
  <si>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</si>
  <si>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</si>
  <si>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</si>
  <si>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</si>
  <si>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</si>
  <si>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</si>
  <si>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</si>
  <si>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</si>
  <si>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</si>
  <si>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</si>
  <si>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</si>
  <si>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</si>
  <si>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</si>
  <si>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</si>
  <si>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</si>
  <si>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</si>
  <si>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</si>
  <si>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</si>
  <si>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</si>
  <si>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</si>
  <si>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</si>
  <si>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</si>
  <si>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</si>
  <si>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</si>
  <si>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</si>
  <si>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</si>
  <si>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</si>
  <si>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</si>
  <si>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</si>
  <si>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</si>
  <si>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</si>
  <si>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</si>
  <si>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</si>
  <si>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</si>
  <si>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</si>
  <si>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</si>
  <si>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</si>
  <si>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</si>
  <si>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</si>
  <si>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</si>
  <si>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</si>
  <si>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</si>
  <si>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</si>
  <si>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</si>
  <si>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</si>
  <si>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</si>
  <si>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</si>
  <si>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</si>
  <si>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</si>
  <si>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</si>
  <si>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</si>
  <si>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</si>
  <si>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</si>
  <si>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</si>
  <si>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</si>
  <si>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</si>
  <si>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</si>
  <si>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</si>
  <si>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</si>
  <si>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</si>
  <si>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</si>
  <si>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</si>
  <si>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</si>
  <si>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</si>
  <si>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</si>
  <si>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</si>
  <si>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</si>
  <si>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</si>
  <si>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</si>
  <si>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</si>
  <si>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</si>
  <si>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</si>
  <si>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</si>
  <si>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</si>
  <si>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</si>
  <si>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</si>
  <si>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</si>
  <si>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</si>
  <si>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</si>
  <si>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</si>
  <si>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</si>
  <si>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</si>
  <si>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</si>
  <si>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</si>
  <si>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</si>
  <si>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</si>
  <si>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</si>
  <si>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</si>
  <si>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</si>
  <si>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</si>
  <si>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</si>
  <si>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</si>
  <si>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</si>
  <si>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</si>
  <si>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</si>
  <si>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</si>
  <si>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</si>
  <si>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</si>
  <si>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</si>
  <si>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</si>
  <si>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</si>
  <si>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</si>
  <si>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</si>
  <si>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</si>
  <si>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</si>
  <si>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</si>
  <si>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</si>
  <si>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</si>
  <si>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</si>
  <si>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</si>
  <si>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</si>
  <si>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</si>
  <si>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</si>
  <si>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</si>
  <si>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</si>
  <si>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</si>
  <si>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</si>
  <si>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</si>
  <si>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</si>
  <si>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</si>
  <si>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</si>
  <si>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</si>
  <si>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</si>
  <si>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</si>
  <si>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</si>
  <si>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</si>
  <si>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</si>
  <si>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</si>
  <si>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</si>
  <si>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</si>
  <si>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</si>
  <si>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</si>
  <si>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</si>
  <si>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</si>
  <si>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</si>
  <si>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</si>
  <si>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</si>
  <si>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</si>
  <si>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</si>
  <si>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</si>
  <si>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</si>
  <si>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</si>
  <si>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</si>
  <si>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</si>
  <si>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</si>
  <si>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</si>
  <si>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</si>
  <si>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</si>
  <si>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</si>
  <si>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</si>
  <si>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</si>
  <si>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</si>
  <si>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</si>
  <si>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</si>
  <si>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</si>
  <si>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</si>
  <si>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</si>
  <si>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</si>
  <si>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</si>
  <si>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</si>
  <si>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</si>
  <si>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</si>
  <si>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</si>
  <si>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</si>
  <si>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</si>
  <si>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</si>
  <si>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</si>
  <si>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</si>
  <si>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</si>
  <si>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</si>
  <si>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</si>
  <si>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</si>
  <si>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</si>
  <si>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</si>
  <si>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</si>
  <si>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</si>
  <si>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</si>
  <si>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</si>
  <si>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</si>
  <si>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</si>
  <si>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</si>
  <si>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</si>
  <si>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</si>
  <si>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</si>
  <si>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</si>
  <si>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</si>
  <si>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</si>
  <si>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</si>
  <si>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</si>
  <si>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</si>
  <si>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</si>
  <si>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</si>
  <si>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</si>
  <si>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</si>
  <si>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</si>
  <si>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</si>
  <si>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</si>
  <si>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</si>
  <si>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</si>
  <si>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</si>
  <si>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</si>
  <si>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</si>
  <si>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</si>
  <si>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</si>
  <si>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</si>
  <si>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</si>
  <si>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</si>
  <si>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</si>
  <si>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</si>
  <si>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</si>
  <si>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</si>
  <si>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</si>
  <si>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</si>
  <si>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</si>
  <si>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</si>
  <si>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</si>
  <si>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</si>
  <si>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</si>
  <si>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</si>
  <si>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</si>
  <si>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</si>
  <si>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</si>
  <si>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</si>
  <si>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</si>
  <si>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</si>
  <si>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</si>
  <si>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</si>
  <si>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</si>
  <si>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</si>
  <si>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</si>
  <si>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</si>
  <si>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</si>
  <si>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</si>
  <si>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</si>
  <si>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</si>
  <si>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</si>
  <si>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</si>
  <si>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</si>
  <si>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</si>
  <si>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</si>
  <si>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</si>
  <si>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</si>
  <si>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</si>
  <si>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</si>
  <si>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</si>
  <si>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</si>
  <si>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</si>
  <si>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</si>
  <si>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</si>
  <si>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</si>
  <si>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</si>
  <si>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</si>
  <si>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</si>
  <si>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</si>
  <si>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</si>
  <si>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</si>
  <si>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</si>
  <si>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</si>
  <si>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</si>
  <si>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</si>
  <si>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</si>
  <si>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</si>
  <si>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</si>
  <si>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</si>
  <si>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</si>
  <si>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</si>
  <si>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</si>
  <si>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</si>
  <si>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</si>
  <si>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</si>
  <si>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</si>
  <si>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</si>
  <si>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</si>
  <si>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</si>
  <si>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</si>
  <si>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</si>
  <si>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</si>
  <si>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</si>
  <si>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</si>
  <si>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</si>
  <si>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</si>
  <si>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</si>
  <si>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</si>
  <si>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</si>
  <si>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</si>
  <si>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</si>
  <si>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</si>
  <si>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</si>
  <si>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</si>
  <si>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</si>
  <si>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</si>
  <si>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</si>
  <si>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</si>
  <si>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</si>
  <si>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</si>
  <si>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</si>
  <si>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</si>
  <si>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</si>
  <si>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</si>
  <si>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</si>
  <si>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</si>
  <si>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</si>
  <si>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</si>
  <si>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</si>
  <si>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</si>
  <si>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</si>
  <si>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</si>
  <si>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</si>
  <si>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</si>
  <si>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</si>
  <si>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</si>
  <si>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</si>
  <si>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</si>
  <si>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</si>
  <si>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</si>
  <si>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</si>
  <si>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</si>
  <si>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</si>
  <si>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</si>
  <si>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</si>
  <si>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</si>
  <si>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</si>
  <si>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</si>
  <si>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</si>
  <si>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</si>
  <si>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</si>
  <si>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</si>
  <si>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</si>
  <si>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</si>
  <si>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</si>
  <si>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</si>
  <si>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</si>
  <si>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</si>
  <si>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</si>
  <si>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</si>
  <si>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</si>
  <si>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</si>
  <si>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</si>
  <si>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</si>
  <si>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</si>
  <si>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</si>
  <si>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</si>
  <si>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</si>
  <si>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</si>
  <si>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</si>
  <si>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</si>
  <si>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</si>
  <si>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وغدیر 34939 تا 1218</t>
  </si>
  <si>
    <t>18/11/1400</t>
  </si>
  <si>
    <t>بدهی به داریوش 19/11/1400</t>
  </si>
  <si>
    <t>24/11/1400</t>
  </si>
  <si>
    <t>وغدیر 116424 تا 1293</t>
  </si>
  <si>
    <t>وغدیر 853 تا 1299</t>
  </si>
  <si>
    <t>https://player.arvancloud.com/index.html?config=https://classiran.arvanlive.com/vasepah/origin_config.json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</si>
</sst>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J55" zoomScale="85" zoomScaleNormal="85" workbookViewId="0">
      <selection activeCell="P57" sqref="P5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455920830</v>
      </c>
      <c r="O21" s="97">
        <v>353427</v>
      </c>
      <c r="P21" s="93">
        <f>P48</f>
        <v>1290</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10588704</v>
      </c>
      <c r="O22" s="97">
        <v>27012</v>
      </c>
      <c r="P22" s="93">
        <f>P49</f>
        <v>392</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222677024.09613657</v>
      </c>
      <c r="G24" s="93">
        <f t="shared" si="0"/>
        <v>57629321.285802066</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33.850716004427731</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2.8982193751859651</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239824189.09613657</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399867750</v>
      </c>
      <c r="O35" s="67">
        <v>309975</v>
      </c>
      <c r="P35" s="97">
        <f>P48</f>
        <v>1290</v>
      </c>
      <c r="Q35" s="67">
        <f>N35*100/$S$201</f>
        <v>3.8986583262971752</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32456424</v>
      </c>
      <c r="O36" s="67">
        <v>82797</v>
      </c>
      <c r="P36" s="97">
        <f>P49</f>
        <v>392</v>
      </c>
      <c r="Q36" s="67">
        <f>N36*100/$S$201</f>
        <v>0.31644589409731461</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4469984160</v>
      </c>
      <c r="O48" s="97">
        <f>SUM(Z117:Z161)</f>
        <v>3465104</v>
      </c>
      <c r="P48" s="97">
        <v>1290</v>
      </c>
      <c r="Q48" s="67">
        <f>N48*100/$S$201</f>
        <v>43.581761629439946</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1596018984</v>
      </c>
      <c r="O49" s="97">
        <f>SUM(AB117:AB161)</f>
        <v>4071477</v>
      </c>
      <c r="P49" s="97">
        <v>392</v>
      </c>
      <c r="Q49" s="67">
        <f>N49*100/$S$201</f>
        <v>15.560976600138316</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-23200000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1160000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7146</v>
      </c>
      <c r="L58" s="115">
        <v>-1000000</v>
      </c>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-112935391.5363276</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10577278974.463673</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222677024.09613657</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244530561.09613657</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322677024.09613657</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7119</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29</v>
      </c>
      <c r="U73" s="205" t="s">
        <v>7128</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7121</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9709200000</v>
      </c>
      <c r="M75" s="207">
        <f>N28+N35+N48</f>
        <v>8341766736</v>
      </c>
      <c r="N75" s="181">
        <f t="shared" ref="N75:N80" si="39">L75-M75</f>
        <v>1367433264</v>
      </c>
      <c r="R75" s="167"/>
      <c r="S75" s="205" t="s">
        <v>7124</v>
      </c>
      <c r="T75" s="193">
        <f>T117-1214</f>
        <v>25</v>
      </c>
      <c r="U75" s="205" t="s">
        <v>7125</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2656400000</v>
      </c>
      <c r="M76" s="1">
        <f>N49+N36+N29</f>
        <v>1925732660</v>
      </c>
      <c r="N76" s="111">
        <f t="shared" si="39"/>
        <v>730667340</v>
      </c>
      <c r="R76" s="167"/>
      <c r="S76" s="205" t="s">
        <v>7127</v>
      </c>
      <c r="T76" s="193">
        <f>T117-1217</f>
        <v>22</v>
      </c>
      <c r="U76" s="205" t="s">
        <v>7137</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19</v>
      </c>
      <c r="U77" s="205" t="s">
        <v>7136</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-2122800000</v>
      </c>
      <c r="M80" s="237">
        <v>0</v>
      </c>
      <c r="N80" s="84">
        <f t="shared" si="39"/>
        <v>-2122800000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11600000</v>
      </c>
      <c r="M83" s="1">
        <f>K83*L83</f>
        <v>0</v>
      </c>
      <c r="N83" s="111">
        <f>SUM(N75:N81)-M83</f>
        <v>-24699987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-456609.25370210037</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1492816.0155038759</v>
      </c>
      <c r="H126" s="274" t="s">
        <v>5432</v>
      </c>
      <c r="I126" s="32">
        <f>(N48+N51+N35+N31+N28+N29+N30+N36+N53+N49)/P52</f>
        <v>528027.73957315506</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7751382.0155038759</v>
      </c>
      <c r="H127" s="32" t="s">
        <v>5433</v>
      </c>
      <c r="I127" s="32">
        <f>I125+I126</f>
        <v>528027.73957315506</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379578.83813174942</v>
      </c>
      <c r="H128" s="32" t="s">
        <v>5413</v>
      </c>
      <c r="I128" s="32">
        <f>(X172+X173)/P52</f>
        <v>25181.625157621846</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2691484.7765224082</v>
      </c>
      <c r="H129" s="32" t="s">
        <v>480</v>
      </c>
      <c r="I129" s="32">
        <f>X170/P52</f>
        <v>178555.68843990265</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4680318.4008497186</v>
      </c>
      <c r="H130" s="32" t="s">
        <v>5</v>
      </c>
      <c r="I130" s="32">
        <f>I127-I128-I129</f>
        <v>324290.42597563053</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7120</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26</v>
      </c>
      <c r="U152" s="205" t="s">
        <v>7126</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25</v>
      </c>
      <c r="U153" s="205" t="s">
        <v>7129</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20</v>
      </c>
      <c r="U154" s="205" t="s">
        <v>7144</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7145</v>
      </c>
      <c r="T155" s="205">
        <f>T117-1233</f>
        <v>6</v>
      </c>
      <c r="U155" s="205" t="s">
        <v>7148</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7147</v>
      </c>
      <c r="T156" s="205">
        <f>T117-1239</f>
        <v>0</v>
      </c>
      <c r="U156" s="205" t="s">
        <v>7149</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3472015361.7139068</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6294875614.0961361</v>
      </c>
      <c r="Y171" s="94">
        <f>X171*100/$X$176</f>
        <v>61.374214914558493</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112935391.5363276</v>
      </c>
      <c r="Y172" s="94">
        <f>X172*100/$X$176</f>
        <v>1.1011053143113818</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376721309.65362918</v>
      </c>
      <c r="Y173" s="94">
        <f>X173*100/$X$176</f>
        <v>3.6729835566251534</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10256547677</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55602864.346370816</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57332527.189956784</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-239824189.09613657</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6066003144</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432324174</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-10937910</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10256547677</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7135</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6066003291</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5396167341.9384365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5044273939.2928581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7142</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7145</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7147</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4201496696</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3980321308.151772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3865820789.1689119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7122</v>
      </c>
      <c r="V546" s="19">
        <v>86686</v>
      </c>
      <c r="W546" s="115">
        <v>2307.1718759999999</v>
      </c>
      <c r="X546" s="115">
        <f t="shared" si="105"/>
        <v>199999501.24293599</v>
      </c>
      <c r="Y546" s="489" t="s">
        <v>7133</v>
      </c>
      <c r="Z546" t="s">
        <v>25</v>
      </c>
    </row>
    <row r="547" spans="18:28">
      <c r="R547" s="97" t="s">
        <v>6463</v>
      </c>
      <c r="S547" s="93">
        <v>3035714.4702960001</v>
      </c>
      <c r="U547" s="19" t="s">
        <v>7142</v>
      </c>
      <c r="V547" s="19">
        <v>81</v>
      </c>
      <c r="W547" s="115">
        <v>2411.414808</v>
      </c>
      <c r="X547" s="115">
        <f t="shared" si="105"/>
        <v>195324.59944799999</v>
      </c>
      <c r="Y547" s="259" t="s">
        <v>5097</v>
      </c>
      <c r="AA547" t="s">
        <v>25</v>
      </c>
      <c r="AB547" t="s">
        <v>25</v>
      </c>
    </row>
    <row r="548" spans="18:28">
      <c r="R548" s="97" t="s">
        <v>6471</v>
      </c>
      <c r="S548" s="93">
        <v>-179906186.46823201</v>
      </c>
      <c r="U548" s="19" t="s">
        <v>7142</v>
      </c>
      <c r="V548" s="19">
        <v>8426</v>
      </c>
      <c r="W548" s="115">
        <v>2411.414808</v>
      </c>
      <c r="X548" s="115">
        <f t="shared" si="105"/>
        <v>20318581.172208</v>
      </c>
      <c r="Y548" s="489" t="s">
        <v>7143</v>
      </c>
    </row>
    <row r="549" spans="18:28">
      <c r="R549" s="97" t="s">
        <v>6476</v>
      </c>
      <c r="S549" s="93">
        <v>345069.28943499998</v>
      </c>
      <c r="U549" s="19" t="s">
        <v>7145</v>
      </c>
      <c r="V549" s="19">
        <v>1242</v>
      </c>
      <c r="W549" s="115">
        <v>2330.0938919999999</v>
      </c>
      <c r="X549" s="115">
        <f t="shared" si="105"/>
        <v>2893976.613864</v>
      </c>
      <c r="Y549" s="259" t="s">
        <v>5097</v>
      </c>
    </row>
    <row r="550" spans="18:28">
      <c r="R550" s="97" t="s">
        <v>6568</v>
      </c>
      <c r="S550" s="93">
        <v>567785.37859199999</v>
      </c>
      <c r="U550" s="19" t="s">
        <v>7147</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2320.9558670816828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150.60863713859572</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10256547677</v>
      </c>
      <c r="W572" s="93">
        <f>V572-U572</f>
        <v>7638897322.2982731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7122</v>
      </c>
      <c r="S576" s="93">
        <v>200000000</v>
      </c>
    </row>
    <row r="577" spans="18:25">
      <c r="R577" s="97" t="s">
        <v>7142</v>
      </c>
      <c r="S577" s="93">
        <v>195324.59944799999</v>
      </c>
      <c r="U577" s="112"/>
    </row>
    <row r="578" spans="18:25">
      <c r="R578" s="97" t="s">
        <v>7142</v>
      </c>
      <c r="S578" s="93">
        <v>20318581.172208</v>
      </c>
    </row>
    <row r="579" spans="18:25">
      <c r="R579" s="97" t="s">
        <v>7145</v>
      </c>
      <c r="S579" s="93">
        <v>2893976.613864</v>
      </c>
      <c r="U579" s="112" t="s">
        <v>25</v>
      </c>
    </row>
    <row r="580" spans="18:25">
      <c r="R580" s="97" t="s">
        <v>7147</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55" zoomScale="80" zoomScaleNormal="80" workbookViewId="0">
      <selection activeCell="R28" sqref="R2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0.86646884272997038</v>
      </c>
      <c r="J1" s="392">
        <f t="shared" ref="J1:J38" si="2">I1/H1</f>
        <v>0.69583483686531977</v>
      </c>
      <c r="K1" s="32">
        <f t="shared" ref="K1:K39" si="3">(1/J1-1.0256)*100</f>
        <v>41.152264321935931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0.86646884272997038</v>
      </c>
      <c r="J2" s="392">
        <f>I2/H2</f>
        <v>0.65704646992489102</v>
      </c>
      <c r="K2" s="32">
        <f t="shared" si="3"/>
        <v>49.636236609309073</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0.86646884272997038</v>
      </c>
      <c r="J3" s="392">
        <f t="shared" si="2"/>
        <v>0.65095939091196287</v>
      </c>
      <c r="K3" s="32">
        <f t="shared" si="3"/>
        <v>51.059413739319126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11.326609775019396</v>
      </c>
      <c r="J4" s="32">
        <f t="shared" si="2"/>
        <v>0.71140872535813227</v>
      </c>
      <c r="K4" s="32">
        <f t="shared" si="3"/>
        <v>38.00617024152848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11.326609775019396</v>
      </c>
      <c r="J5" s="32">
        <f t="shared" si="2"/>
        <v>0.70085628379077713</v>
      </c>
      <c r="K5" s="32">
        <f t="shared" si="3"/>
        <v>40.122604569259245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11.326609775019396</v>
      </c>
      <c r="J6" s="32">
        <f t="shared" si="2"/>
        <v>0.69500606439352519</v>
      </c>
      <c r="K6" s="32">
        <f t="shared" si="3"/>
        <v>41.323636594253024</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11.326609775019396</v>
      </c>
      <c r="J7" s="32">
        <f t="shared" ref="J7:J9" si="7">I7/H7</f>
        <v>0.69267885636130644</v>
      </c>
      <c r="K7" s="32">
        <f t="shared" ref="K7:K9" si="8">(1/J7-1.0256)*100</f>
        <v>41.807045538689366</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11.326609775019396</v>
      </c>
      <c r="J8" s="32">
        <f t="shared" si="7"/>
        <v>0.74864177572608293</v>
      </c>
      <c r="K8" s="32">
        <f t="shared" si="8"/>
        <v>31.015233499377317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11.326609775019396</v>
      </c>
      <c r="J9" s="32">
        <f t="shared" si="7"/>
        <v>0.70414790770602609</v>
      </c>
      <c r="K9" s="32">
        <f t="shared" si="8"/>
        <v>39.455617607641713</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11.326609775019396</v>
      </c>
      <c r="J10" s="32">
        <f>I10/H10</f>
        <v>0.69326682654475469</v>
      </c>
      <c r="K10" s="32">
        <f t="shared" ref="K10" si="11">(1/J10-1.0256)*100</f>
        <v>41.684605642535203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13.072148952676493</v>
      </c>
      <c r="J11" s="392">
        <f>I11/H11</f>
        <v>1.2681772799435069</v>
      </c>
      <c r="K11" s="392">
        <f>(1/J11-1.0256)*100</f>
        <v>-23.706671225292208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13.072148952676493</v>
      </c>
      <c r="J12" s="392">
        <f t="shared" si="2"/>
        <v>1.2574455950098176</v>
      </c>
      <c r="K12" s="392">
        <f t="shared" si="3"/>
        <v>-23.033696518679815</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13.072148952676493</v>
      </c>
      <c r="J13" s="392">
        <f t="shared" si="2"/>
        <v>1.2453335971594603</v>
      </c>
      <c r="K13" s="392">
        <f t="shared" si="3"/>
        <v>-22.260231144414099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13.072148952676493</v>
      </c>
      <c r="J14" s="392">
        <f t="shared" si="2"/>
        <v>1.2291036361479655</v>
      </c>
      <c r="K14" s="392">
        <f t="shared" si="3"/>
        <v>-21.199895726448325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13.072148952676493</v>
      </c>
      <c r="J15" s="392">
        <f t="shared" si="2"/>
        <v>1.2391367453609314</v>
      </c>
      <c r="K15" s="392">
        <f t="shared" si="3"/>
        <v>-21.858656605593318</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13.072148952676493</v>
      </c>
      <c r="J16" s="392">
        <f t="shared" si="2"/>
        <v>1.2083115142348182</v>
      </c>
      <c r="K16" s="392">
        <f t="shared" si="3"/>
        <v>-19.799884895637586</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13.072148952676493</v>
      </c>
      <c r="J17" s="392">
        <f t="shared" si="2"/>
        <v>1.1850559487229868</v>
      </c>
      <c r="K17" s="392">
        <f t="shared" si="3"/>
        <v>-18.175798471152582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13.072148952676493</v>
      </c>
      <c r="J18" s="392">
        <f t="shared" si="2"/>
        <v>1.1628563756243864</v>
      </c>
      <c r="K18" s="392">
        <f t="shared" si="3"/>
        <v>-16.564857266826436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13.072148952676493</v>
      </c>
      <c r="J19" s="392">
        <f t="shared" si="2"/>
        <v>1.1540565569116039</v>
      </c>
      <c r="K19" s="392">
        <f t="shared" si="3"/>
        <v>-15.909134060108643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13.072148952676493</v>
      </c>
      <c r="J20" s="392">
        <f>I20/H20</f>
        <v>1.1328202057051466</v>
      </c>
      <c r="K20" s="392">
        <f t="shared" si="3"/>
        <v>-14.284738403873199</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13.072148952676493</v>
      </c>
      <c r="J21" s="392">
        <f t="shared" si="2"/>
        <v>1.0626979336804228</v>
      </c>
      <c r="K21" s="392">
        <f t="shared" si="3"/>
        <v>-8.4598829011817251</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13.072148952676493</v>
      </c>
      <c r="J22" s="392">
        <f>I22/H22</f>
        <v>1.0654387157110541</v>
      </c>
      <c r="K22" s="392">
        <f t="shared" ref="K22" si="15">(1/J22-1.0256)*100</f>
        <v>-8.701950235718769</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13.072148952676493</v>
      </c>
      <c r="J23" s="392">
        <f t="shared" ref="J23" si="16">I23/H23</f>
        <v>1.0510396969779032</v>
      </c>
      <c r="K23" s="392">
        <f t="shared" ref="K23" si="17">(1/J23-1.0256)*100</f>
        <v>-7.4161150568013534</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13.072148952676493</v>
      </c>
      <c r="J24" s="392">
        <f t="shared" ref="J24:J25" si="19">I24/H24</f>
        <v>1.040971201965057</v>
      </c>
      <c r="K24" s="392">
        <f t="shared" ref="K24:K25" si="20">(1/J24-1.0256)*100</f>
        <v>-6.4958631523826078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13.072148952676493</v>
      </c>
      <c r="J25" s="392">
        <f t="shared" si="19"/>
        <v>1.0414122265157679</v>
      </c>
      <c r="K25" s="392">
        <f t="shared" si="20"/>
        <v>-6.5365450665314402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3.2632911392405064</v>
      </c>
      <c r="J26" s="392">
        <f>I26/H26</f>
        <v>1.2117046840695413</v>
      </c>
      <c r="K26" s="392">
        <f>(1/J26-1.0256)*100</f>
        <v>-20.031640314084274</v>
      </c>
      <c r="L26" s="392"/>
      <c r="M26" s="392"/>
      <c r="N26" s="392">
        <f>1</f>
        <v>1</v>
      </c>
      <c r="O26" s="397">
        <f t="shared" ref="O26:O28" si="25">F26-C26</f>
        <v>-757.56700000000001</v>
      </c>
      <c r="P26" s="397">
        <f>R29-R28</f>
        <v>-894</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3.2632911392405064</v>
      </c>
      <c r="J27" s="392">
        <f t="shared" ref="J27" si="26">I27/H27</f>
        <v>1.2005261834151382</v>
      </c>
      <c r="K27" s="392">
        <f>(1/J27-1.0256)*100</f>
        <v>-19.263191166118609</v>
      </c>
      <c r="L27" s="392"/>
      <c r="M27" s="392"/>
      <c r="N27" s="392">
        <f>H27/H26</f>
        <v>1.0093113343205924</v>
      </c>
      <c r="O27" s="397">
        <f t="shared" si="25"/>
        <v>-774.33699999999999</v>
      </c>
      <c r="P27" s="397"/>
      <c r="Q27" s="67" t="s">
        <v>5845</v>
      </c>
      <c r="R27" s="300">
        <v>2450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3.2632911392405064</v>
      </c>
      <c r="J28" s="392">
        <f t="shared" ref="J28" si="27">I28/H28</f>
        <v>1.1746717804919871</v>
      </c>
      <c r="K28" s="392">
        <f t="shared" ref="K28" si="28">(1/J28-1.0256)*100</f>
        <v>-17.429837123254078</v>
      </c>
      <c r="L28" s="392"/>
      <c r="M28" s="392"/>
      <c r="N28" s="392">
        <f t="shared" ref="N28" si="29">H28/H27</f>
        <v>1.0220098953192887</v>
      </c>
      <c r="O28" s="397">
        <f t="shared" si="25"/>
        <v>-831.53300000000013</v>
      </c>
      <c r="P28" s="40"/>
      <c r="Q28" s="97" t="s">
        <v>4216</v>
      </c>
      <c r="R28" s="276">
        <v>1289</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3.2632911392405064</v>
      </c>
      <c r="J29" s="392">
        <f t="shared" ref="J29" si="30">I29/H29</f>
        <v>1.154094745334276</v>
      </c>
      <c r="K29" s="392">
        <f t="shared" ref="K29" si="31">(1/J29-1.0256)*100</f>
        <v>-15.912001294282263</v>
      </c>
      <c r="L29" s="392"/>
      <c r="M29" s="392"/>
      <c r="N29" s="392">
        <f t="shared" ref="N29" si="32">H29/H28</f>
        <v>1.0178295891571285</v>
      </c>
      <c r="O29" s="397">
        <f t="shared" ref="O29" si="33">F29-C29</f>
        <v>-844.76670000000001</v>
      </c>
      <c r="P29" s="40"/>
      <c r="Q29" s="97" t="s">
        <v>5261</v>
      </c>
      <c r="R29" s="286">
        <v>395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3.2632911392405064</v>
      </c>
      <c r="J30" s="392">
        <f t="shared" ref="J30" si="34">I30/H30</f>
        <v>1.1525020488743636</v>
      </c>
      <c r="K30" s="392">
        <f t="shared" ref="K30:K31" si="35">(1/J30-1.0256)*100</f>
        <v>-15.792258374144396</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3.2632911392405064</v>
      </c>
      <c r="J31" s="392">
        <f>I31/H31</f>
        <v>1.1491824042021872</v>
      </c>
      <c r="K31" s="392">
        <f t="shared" si="35"/>
        <v>-15.541612288586704</v>
      </c>
      <c r="L31" s="392"/>
      <c r="M31" s="392"/>
      <c r="N31" s="392">
        <f t="shared" si="36"/>
        <v>1.0028887012714756</v>
      </c>
      <c r="O31" s="397">
        <f>F31-C31</f>
        <v>-952.33299999999997</v>
      </c>
      <c r="P31" s="40"/>
      <c r="Q31" s="97" t="s">
        <v>4358</v>
      </c>
      <c r="R31" s="275">
        <v>14600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3.2632911392405064</v>
      </c>
      <c r="J32" s="392">
        <f t="shared" ref="J32:J33" si="37">I32/H32</f>
        <v>1.1321912781348487</v>
      </c>
      <c r="K32" s="392">
        <f t="shared" ref="K32:K33" si="38">(1/J32-1.0256)*100</f>
        <v>-14.235701861316075</v>
      </c>
      <c r="L32" s="392"/>
      <c r="M32" s="392"/>
      <c r="N32" s="392">
        <f t="shared" ref="N32:N33" si="39">H32/H31</f>
        <v>1.0150072928448359</v>
      </c>
      <c r="O32" s="397">
        <f t="shared" ref="O32:O35" si="40">F32-C32</f>
        <v>-964.28399999999988</v>
      </c>
      <c r="P32" s="40"/>
      <c r="Q32" s="97" t="s">
        <v>4354</v>
      </c>
      <c r="R32" s="285">
        <v>16850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3.2632911392405064</v>
      </c>
      <c r="J33" s="392">
        <f t="shared" si="37"/>
        <v>1.1116727594936711</v>
      </c>
      <c r="K33" s="392">
        <f t="shared" si="38"/>
        <v>-12.60547053438048</v>
      </c>
      <c r="L33" s="392"/>
      <c r="M33" s="392"/>
      <c r="N33" s="392">
        <f t="shared" si="39"/>
        <v>1.0184573368969867</v>
      </c>
      <c r="O33" s="397">
        <f t="shared" si="40"/>
        <v>-989.01</v>
      </c>
      <c r="P33" s="40"/>
      <c r="Q33" s="97" t="s">
        <v>4652</v>
      </c>
      <c r="R33" s="433">
        <v>668</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3.2632911392405064</v>
      </c>
      <c r="J34" s="392">
        <f t="shared" ref="J34" si="41">I34/H34</f>
        <v>1.0904811914213666</v>
      </c>
      <c r="K34" s="392">
        <f t="shared" ref="K34" si="42">(1/J34-1.0256)*100</f>
        <v>-10.857363781527551</v>
      </c>
      <c r="L34" s="392"/>
      <c r="M34" s="392"/>
      <c r="N34" s="392">
        <f t="shared" ref="N34:N36" si="43">H34/H33</f>
        <v>1.0194332265783352</v>
      </c>
      <c r="O34" s="397">
        <f t="shared" si="40"/>
        <v>-1012.7334000000001</v>
      </c>
      <c r="P34" s="40"/>
      <c r="Q34" s="67" t="s">
        <v>1068</v>
      </c>
      <c r="R34" s="344">
        <v>11800000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3.2632911392405064</v>
      </c>
      <c r="J35" s="392">
        <f t="shared" ref="J35" si="44">I35/H35</f>
        <v>1.0892986724698972</v>
      </c>
      <c r="K35" s="392">
        <f t="shared" ref="K35" si="45">(1/J35-1.0256)*100</f>
        <v>-10.75781339377011</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3.2632911392405064</v>
      </c>
      <c r="J36" s="288">
        <f>I36/H36</f>
        <v>1.024039953810393</v>
      </c>
      <c r="K36" s="392">
        <f t="shared" ref="K36:K37" si="47">(1/J36-1.0256)*100</f>
        <v>-4.9075601436195715</v>
      </c>
      <c r="L36" s="392"/>
      <c r="M36" s="392"/>
      <c r="N36" s="392">
        <f t="shared" si="43"/>
        <v>1.0637267309900167</v>
      </c>
      <c r="O36" s="397">
        <f t="shared" ref="O36:O37" si="48">F36-C36</f>
        <v>-870.3</v>
      </c>
      <c r="P36" s="40"/>
    </row>
    <row r="37" spans="1:25" ht="18.75">
      <c r="A37" s="488" t="s">
        <v>7147</v>
      </c>
      <c r="B37" s="386" t="s">
        <v>4216</v>
      </c>
      <c r="C37" s="383">
        <v>1328</v>
      </c>
      <c r="D37" s="386">
        <v>1</v>
      </c>
      <c r="E37" s="388" t="s">
        <v>5261</v>
      </c>
      <c r="F37" s="387">
        <v>395</v>
      </c>
      <c r="G37" s="292">
        <f t="shared" si="46"/>
        <v>3.3203799368275471</v>
      </c>
      <c r="H37" s="409">
        <f>C37/F37</f>
        <v>3.3620253164556964</v>
      </c>
      <c r="I37" s="389">
        <f t="shared" si="24"/>
        <v>3.2632911392405064</v>
      </c>
      <c r="J37" s="288">
        <f>I37/H37</f>
        <v>0.9706325301204819</v>
      </c>
      <c r="K37" s="392">
        <f t="shared" si="47"/>
        <v>0.46560124127230651</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42.658227848101269</v>
      </c>
      <c r="J38" s="32">
        <f t="shared" si="2"/>
        <v>1.4459172205911821</v>
      </c>
      <c r="K38" s="32">
        <f t="shared" si="3"/>
        <v>-33.399747548539679</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42.658227848101269</v>
      </c>
      <c r="J39" s="32">
        <f t="shared" ref="J39" si="50">I39/H39</f>
        <v>1.4290432856451425</v>
      </c>
      <c r="K39" s="398">
        <f t="shared" si="3"/>
        <v>-32.583113362269543</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1.9006982156710628</v>
      </c>
      <c r="J40" s="32">
        <f t="shared" ref="J40:J43" si="52">I40/H40</f>
        <v>1.1176985008605542</v>
      </c>
      <c r="K40" s="398">
        <f t="shared" ref="K40:K43" si="53">(1/J40-1.0256)*100</f>
        <v>-13.090433812869406</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6.2025316455696204</v>
      </c>
      <c r="J41" s="32">
        <f t="shared" si="52"/>
        <v>1.2596721128645514</v>
      </c>
      <c r="K41" s="398">
        <f t="shared" si="53"/>
        <v>-23.174262252265422</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1.9296407185628743</v>
      </c>
      <c r="J42" s="32">
        <f t="shared" si="52"/>
        <v>0.86833832335329342</v>
      </c>
      <c r="K42" s="398">
        <f t="shared" si="53"/>
        <v>12.602485992586843</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1.0015540015540016</v>
      </c>
      <c r="J43" s="32">
        <f t="shared" si="52"/>
        <v>0.88079464680049668</v>
      </c>
      <c r="K43" s="32">
        <f t="shared" si="53"/>
        <v>10.973841699937537</v>
      </c>
      <c r="L43" s="32"/>
      <c r="M43" s="32"/>
      <c r="N43" s="32">
        <v>1</v>
      </c>
      <c r="O43" s="397">
        <f>F43-C43</f>
        <v>-185.5</v>
      </c>
      <c r="P43" s="397">
        <f>R30-R28</f>
        <v>-2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9154.3832428238948</v>
      </c>
      <c r="J45" s="20">
        <f>I45/H45</f>
        <v>1.0742469727122474</v>
      </c>
      <c r="K45" s="20">
        <f>(1/J45-1.0153)*100</f>
        <v>-8.441536601754585</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9154.3832428238948</v>
      </c>
      <c r="J46" s="20">
        <f t="shared" ref="J46:J47" si="54">I46/H46</f>
        <v>0.99905316335070227</v>
      </c>
      <c r="K46" s="20">
        <f t="shared" ref="K46:K47" si="55">(1/J46-1.0153)*100</f>
        <v>-1.4352266001418812</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9154.3832428238948</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11.326609775019396</v>
      </c>
      <c r="J52" s="97">
        <f t="shared" ref="J52:J58" si="60">I52/H52</f>
        <v>0.62440487659985244</v>
      </c>
      <c r="K52" s="97">
        <f t="shared" ref="K52:K58" si="61">(1/J52-1.0256)*100</f>
        <v>57.592496797497986</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11.326609775019396</v>
      </c>
      <c r="J53" s="97">
        <f t="shared" si="60"/>
        <v>0.58653591860863785</v>
      </c>
      <c r="K53" s="97">
        <f t="shared" si="61"/>
        <v>67.93254244687499</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11.326609775019396</v>
      </c>
      <c r="J54" s="97">
        <f t="shared" si="60"/>
        <v>0.56162347946775704</v>
      </c>
      <c r="K54" s="97">
        <f t="shared" si="61"/>
        <v>75.495233899353067</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11.326609775019396</v>
      </c>
      <c r="J55" s="97">
        <f t="shared" si="60"/>
        <v>0.54642598621746297</v>
      </c>
      <c r="K55" s="97">
        <f t="shared" si="61"/>
        <v>80.447401775000245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11.326609775019396</v>
      </c>
      <c r="J56" s="97">
        <f t="shared" si="60"/>
        <v>0.55022153262649776</v>
      </c>
      <c r="K56" s="97">
        <f t="shared" si="61"/>
        <v>79.184977377834002</v>
      </c>
      <c r="L56" s="93">
        <v>0</v>
      </c>
      <c r="M56" s="93">
        <f t="shared" si="62"/>
        <v>0</v>
      </c>
      <c r="N56" s="97" t="s">
        <v>6471</v>
      </c>
      <c r="P56" t="s">
        <v>7150</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11.326609775019396</v>
      </c>
      <c r="J57" s="97">
        <f t="shared" si="60"/>
        <v>0.551853298327318</v>
      </c>
      <c r="K57" s="97">
        <f t="shared" si="61"/>
        <v>78.647578722647225</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13.072148952676493</v>
      </c>
      <c r="J58" s="97">
        <f t="shared" si="60"/>
        <v>0.89253183259417068</v>
      </c>
      <c r="K58" s="97">
        <f t="shared" si="61"/>
        <v>9.4808217927051075</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550</v>
      </c>
      <c r="C82" s="94">
        <f>$B$80-B82</f>
        <v>750</v>
      </c>
      <c r="D82" s="94">
        <f>(A82-C82)*100/C82</f>
        <v>20</v>
      </c>
      <c r="E82" s="94"/>
      <c r="P82" s="94"/>
      <c r="Q82" s="94" t="s">
        <v>25</v>
      </c>
      <c r="R82" s="94" t="s">
        <v>25</v>
      </c>
      <c r="S82" s="94"/>
      <c r="T82" s="94"/>
    </row>
    <row r="83" spans="1:26">
      <c r="A83" s="94">
        <v>1000</v>
      </c>
      <c r="B83" s="94">
        <v>456</v>
      </c>
      <c r="C83" s="457">
        <f>$B$80-B83</f>
        <v>844</v>
      </c>
      <c r="D83" s="457">
        <f>(A83-C83)*100/C83</f>
        <v>18.48341232227488</v>
      </c>
      <c r="E83" s="94"/>
      <c r="O83" s="94"/>
      <c r="P83" s="94"/>
      <c r="Q83" s="94" t="s">
        <v>25</v>
      </c>
      <c r="R83" s="94" t="s">
        <v>25</v>
      </c>
      <c r="S83" s="94"/>
      <c r="T83" s="94"/>
    </row>
    <row r="84" spans="1:26">
      <c r="A84" s="94">
        <v>1200</v>
      </c>
      <c r="B84" s="94">
        <v>300</v>
      </c>
      <c r="C84" s="457">
        <f>$B$80-B84</f>
        <v>1000</v>
      </c>
      <c r="D84" s="457">
        <f>(A84-C84)*100/C84</f>
        <v>20</v>
      </c>
      <c r="E84" s="94"/>
      <c r="K84" t="s">
        <v>25</v>
      </c>
      <c r="O84" s="94"/>
      <c r="P84" s="94"/>
      <c r="Q84" s="94" t="s">
        <v>25</v>
      </c>
      <c r="R84" s="112" t="s">
        <v>25</v>
      </c>
      <c r="S84" s="94"/>
      <c r="T84" s="94"/>
    </row>
    <row r="85" spans="1:26">
      <c r="A85" s="94">
        <v>1400</v>
      </c>
      <c r="B85">
        <v>150</v>
      </c>
      <c r="C85" s="457">
        <f>$B$80-B85</f>
        <v>1150</v>
      </c>
      <c r="D85" s="457">
        <f>(A85-C85)*100/C85</f>
        <v>21.739130434782609</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1290</v>
      </c>
      <c r="H4" s="115">
        <f>C4*G4</f>
        <v>380550000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405909191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1290</v>
      </c>
      <c r="H19" s="115">
        <f>C19*G19</f>
        <v>16687440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287450723</v>
      </c>
    </row>
    <row r="26" spans="1:8">
      <c r="D26" t="s">
        <v>5384</v>
      </c>
      <c r="E26" s="112">
        <f>'خرید خانه'!H10+'خرید خانه'!H23-'خرید خانه'!D10-'خرید خانه'!D23</f>
        <v>391659914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2022-02-19T09:02:37Z</dcterms:modified>
</cp:coreProperties>
</file>