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121" i="18" l="1"/>
  <c r="X121" i="18" s="1"/>
  <c r="S121" i="18"/>
  <c r="O51" i="18"/>
  <c r="K105" i="63"/>
  <c r="G102" i="63"/>
  <c r="H102" i="63"/>
  <c r="I102" i="63"/>
  <c r="W121" i="18" l="1"/>
  <c r="L45" i="18"/>
  <c r="J7" i="60" l="1"/>
  <c r="G101" i="63"/>
  <c r="H101" i="63"/>
  <c r="I101" i="63"/>
  <c r="G100" i="63"/>
  <c r="H100" i="63"/>
  <c r="I100" i="63"/>
  <c r="G99" i="63"/>
  <c r="H99" i="63"/>
  <c r="I99" i="63"/>
  <c r="G98" i="63"/>
  <c r="H98" i="63"/>
  <c r="I98" i="63"/>
  <c r="W437" i="18" l="1"/>
  <c r="R160" i="18" l="1"/>
  <c r="R159" i="18"/>
  <c r="R158" i="18"/>
  <c r="G111" i="63"/>
  <c r="H111" i="63"/>
  <c r="I111" i="63"/>
  <c r="K99" i="63"/>
  <c r="G97" i="63"/>
  <c r="H97" i="63"/>
  <c r="I97" i="63"/>
  <c r="K98" i="63" l="1"/>
  <c r="W436" i="18" l="1"/>
  <c r="G95" i="63" l="1"/>
  <c r="H95" i="63"/>
  <c r="I95" i="63"/>
  <c r="G96" i="63"/>
  <c r="H96" i="63"/>
  <c r="I96" i="63"/>
  <c r="G104" i="63"/>
  <c r="H104" i="63"/>
  <c r="K104" i="63" s="1"/>
  <c r="I104" i="63"/>
  <c r="K96" i="63" l="1"/>
  <c r="K97" i="63"/>
  <c r="F29" i="60"/>
  <c r="G29" i="60" s="1"/>
  <c r="P102" i="60" l="1"/>
  <c r="G126" i="63"/>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W62" i="18"/>
  <c r="X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V120" i="18" s="1"/>
  <c r="G24" i="20"/>
  <c r="K25" i="20"/>
  <c r="J25" i="20"/>
  <c r="I25" i="20"/>
  <c r="F19" i="15"/>
  <c r="W120" i="18" l="1"/>
  <c r="X120" i="18"/>
  <c r="V119" i="18"/>
  <c r="W119" i="18" s="1"/>
  <c r="W118" i="18"/>
  <c r="X118" i="18"/>
  <c r="X119" i="18"/>
  <c r="G23" i="20"/>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<sst xmlns="http://schemas.openxmlformats.org/spreadsheetml/2006/main" count="14705" uniqueCount="5875">
  <si>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</si>
  <si>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</si>
  <si>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</si>
  <si>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</si>
  <si>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</si>
  <si>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</si>
  <si>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</si>
  <si>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</si>
  <si>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</si>
  <si>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</si>
  <si>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</si>
  <si>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</si>
  <si>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</si>
  <si>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</si>
  <si>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</si>
  <si>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</si>
  <si>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</si>
  <si>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</si>
  <si>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</si>
  <si>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</si>
  <si>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</si>
  <si>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</si>
  <si>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</si>
  <si>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</si>
  <si>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</si>
  <si>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</si>
  <si>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</si>
  <si>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</si>
  <si>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</si>
  <si>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</si>
  <si>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</si>
  <si>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</si>
  <si>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</si>
  <si>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</si>
  <si>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</si>
  <si>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</si>
  <si>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</si>
  <si>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</si>
  <si>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</si>
  <si>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</si>
  <si>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</si>
  <si>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</si>
  <si>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</si>
  <si>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</si>
  <si>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</si>
  <si>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</si>
  <si>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</si>
  <si>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</si>
  <si>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</si>
  <si>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</si>
  <si>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</si>
  <si>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</si>
  <si>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</si>
  <si>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</si>
  <si>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</si>
  <si>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</si>
  <si>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</si>
  <si>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</si>
  <si>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</si>
  <si>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</si>
  <si>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</si>
  <si>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</si>
  <si>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</si>
  <si>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</si>
  <si>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</si>
  <si>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</si>
  <si>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</si>
  <si>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</si>
  <si>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</si>
  <si>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</si>
  <si>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</si>
  <si>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</si>
  <si>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</si>
  <si>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</si>
  <si>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</si>
  <si>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</si>
  <si>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</si>
  <si>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</si>
  <si>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</si>
  <si>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</si>
  <si>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</si>
  <si>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</si>
  <si>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</si>
  <si>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</si>
  <si>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</si>
  <si>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</si>
  <si>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</si>
  <si>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</si>
  <si>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</si>
  <si>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</si>
  <si>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</si>
  <si>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</si>
  <si>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</si>
  <si>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</si>
  <si>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</si>
  <si>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</si>
  <si>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</si>
  <si>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</si>
  <si>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</si>
  <si>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</si>
  <si>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</si>
  <si>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</si>
  <si>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</si>
  <si>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</si>
  <si>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</si>
  <si>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</si>
  <si>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</si>
  <si>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</si>
  <si>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</si>
  <si>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</si>
  <si>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</si>
  <si>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</si>
  <si>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</si>
  <si>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</si>
  <si>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</si>
  <si>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</si>
  <si>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</si>
  <si>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</si>
  <si>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</si>
  <si>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</si>
  <si>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</si>
  <si>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</si>
  <si>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</si>
  <si>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</si>
  <si>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</si>
  <si>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</si>
  <si>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</si>
  <si>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</si>
  <si>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</si>
  <si>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</si>
  <si>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</si>
  <si>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</si>
  <si>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</si>
  <si>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</si>
  <si>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</si>
  <si>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</si>
  <si>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</si>
  <si>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</si>
  <si>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</si>
  <si>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</si>
  <si>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</si>
  <si>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</si>
  <si>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</si>
  <si>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</si>
  <si>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</si>
  <si>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</si>
  <si>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</si>
  <si>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</si>
  <si>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</si>
  <si>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</si>
  <si>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</si>
  <si>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</si>
  <si>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</si>
  <si>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</si>
  <si>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</si>
  <si>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</si>
  <si>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</si>
  <si>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</si>
  <si>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</si>
  <si>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</si>
  <si>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</si>
  <si>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</si>
  <si>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</si>
  <si>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</si>
  <si>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</si>
  <si>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</si>
  <si>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</si>
  <si>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</si>
  <si>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</si>
  <si>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</si>
  <si>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</si>
  <si>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</si>
  <si>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</si>
  <si>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</si>
  <si>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</si>
  <si>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</si>
  <si>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</si>
  <si>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</si>
  <si>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</si>
  <si>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</si>
  <si>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</si>
  <si>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</si>
  <si>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</si>
  <si>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</si>
  <si>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</si>
  <si>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</si>
  <si>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</si>
  <si>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</si>
  <si>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</si>
  <si>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</si>
  <si>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</si>
  <si>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</si>
  <si>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</si>
  <si>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</si>
  <si>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</si>
  <si>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</si>
  <si>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</si>
  <si>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</si>
  <si>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</si>
  <si>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</si>
  <si>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</si>
  <si>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</si>
  <si>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</si>
  <si>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</si>
  <si>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</si>
  <si>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</si>
  <si>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</si>
  <si>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</si>
  <si>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</si>
  <si>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</si>
  <si>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</si>
  <si>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</si>
  <si>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</si>
  <si>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</si>
  <si>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</si>
  <si>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</si>
  <si>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</si>
  <si>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</si>
  <si>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</si>
  <si>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</si>
  <si>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</si>
  <si>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</si>
  <si>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</si>
  <si>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</si>
  <si>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</si>
  <si>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</si>
  <si>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</si>
  <si>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</si>
  <si>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</si>
  <si>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</si>
  <si>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</si>
  <si>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</si>
  <si>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</si>
  <si>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</si>
  <si>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</si>
  <si>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</si>
  <si>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</si>
  <si>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</si>
  <si>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</si>
  <si>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</si>
  <si>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</si>
  <si>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</si>
  <si>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</si>
  <si>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</si>
  <si>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</si>
  <si>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</si>
  <si>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</si>
  <si>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</si>
  <si>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</si>
  <si>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</si>
  <si>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</si>
  <si>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</si>
  <si>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</si>
  <si>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</si>
  <si>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</si>
  <si>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</si>
  <si>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</si>
  <si>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</si>
  <si>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</si>
  <si>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</si>
  <si>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</si>
  <si>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</si>
  <si>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</si>
  <si>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</si>
  <si>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</si>
  <si>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</si>
  <si>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</si>
  <si>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</si>
  <si>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</si>
  <si>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</si>
  <si>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</si>
  <si>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</si>
  <si>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</si>
  <si>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</si>
  <si>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</si>
  <si>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</si>
  <si>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</si>
  <si>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</si>
  <si>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</si>
  <si>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</si>
  <si>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</si>
  <si>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</si>
  <si>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</si>
  <si>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</si>
  <si>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</si>
  <si>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</si>
  <si>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</si>
  <si>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</si>
  <si>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</si>
  <si>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</si>
  <si>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</si>
  <si>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</si>
  <si>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</si>
  <si>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</si>
  <si>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</si>
  <si>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</si>
  <si>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</si>
  <si>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</si>
  <si>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</si>
  <si>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</si>
  <si>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</si>
  <si>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</si>
  <si>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</si>
  <si>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</si>
  <si>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</si>
  <si>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</si>
  <si>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</si>
  <si>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</si>
  <si>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</si>
  <si>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</si>
  <si>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</si>
  <si>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</si>
  <si>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</si>
  <si>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</si>
  <si>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</si>
  <si>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</si>
  <si>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</si>
  <si>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</si>
  <si>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</si>
  <si>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</si>
  <si>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</si>
  <si>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</si>
  <si>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</si>
  <si>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</si>
  <si>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</si>
  <si>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</si>
  <si>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</si>
  <si>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</si>
  <si>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</si>
  <si>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</si>
  <si>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</si>
  <si>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</si>
  <si>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</si>
  <si>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</si>
  <si>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</si>
  <si>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</si>
  <si>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</si>
  <si>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</si>
  <si>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</si>
  <si>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</si>
  <si>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</si>
  <si>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</si>
  <si>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</si>
  <si>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</si>
  <si>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</si>
  <si>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</si>
  <si>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</si>
  <si>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</si>
  <si>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</si>
  <si>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</si>
  <si>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</si>
  <si>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</si>
  <si>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</si>
  <si>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</si>
  <si>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</si>
  <si>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</si>
  <si>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</si>
  <si>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</si>
  <si>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</si>
  <si>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</si>
  <si>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</si>
  <si>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</si>
  <si>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</si>
  <si>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</si>
  <si>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</si>
  <si>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</si>
  <si>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</si>
  <si>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</si>
  <si>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</si>
  <si>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</si>
  <si>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</si>
  <si>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</si>
  <si>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</si>
  <si>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</si>
  <si>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</si>
  <si>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</si>
  <si>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</si>
  <si>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</si>
  <si>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</si>
  <si>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</si>
  <si>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</si>
  <si>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</si>
  <si>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</si>
  <si>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</si>
  <si>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</si>
  <si>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</si>
  <si>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</si>
  <si>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</si>
  <si>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</si>
  <si>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</si>
  <si>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</si>
  <si>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</si>
  <si>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</si>
  <si>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</si>
  <si>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</si>
  <si>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</si>
  <si>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</si>
  <si>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</si>
  <si>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</si>
  <si>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</si>
  <si>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</si>
  <si>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</si>
  <si>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</si>
  <si>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</si>
  <si>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</si>
  <si>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</si>
  <si>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</si>
  <si>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</si>
  <si>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</si>
  <si>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</si>
  <si>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</si>
  <si>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</si>
  <si>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</si>
  <si>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</si>
  <si>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</si>
  <si>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</si>
  <si>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</si>
  <si>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</si>
  <si>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</si>
  <si>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</si>
  <si>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</si>
  <si>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</si>
  <si>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</si>
  <si>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</si>
  <si>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</si>
  <si>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</si>
  <si>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</si>
  <si>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</si>
  <si>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</si>
  <si>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</si>
  <si>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</si>
  <si>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</si>
  <si>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</si>
  <si>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</si>
  <si>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</si>
  <si>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</si>
  <si>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</si>
  <si>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</si>
  <si>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</si>
  <si>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</si>
  <si>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</si>
  <si>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</si>
  <si>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</si>
  <si>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</si>
  <si>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</si>
  <si>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</si>
  <si>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</si>
  <si>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</si>
  <si>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</si>
  <si>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</si>
  <si>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</si>
  <si>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</si>
  <si>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</si>
  <si>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</si>
  <si>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</si>
  <si>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</si>
  <si>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</si>
  <si>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</si>
  <si>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</si>
  <si>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</si>
  <si>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</si>
  <si>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</si>
  <si>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</si>
  <si>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</si>
  <si>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</si>
  <si>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</si>
  <si>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</si>
  <si>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</si>
  <si>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</si>
  <si>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</si>
  <si>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</si>
  <si>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</si>
  <si>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</si>
  <si>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</si>
  <si>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</si>
  <si>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</si>
  <si>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</si>
  <si>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</si>
  <si>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</si>
  <si>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</si>
  <si>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</si>
  <si>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</si>
  <si>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</si>
  <si>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</si>
  <si>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</si>
  <si>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</si>
  <si>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</si>
  <si>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</si>
  <si>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</si>
  <si>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</si>
  <si>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</si>
  <si>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</si>
  <si>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</si>
  <si>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</si>
  <si>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</si>
  <si>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</si>
  <si>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</si>
  <si>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</si>
  <si>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</si>
  <si>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</si>
  <si>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</si>
  <si>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</si>
  <si>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</si>
  <si>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</si>
  <si>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</si>
  <si>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</si>
  <si>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</si>
  <si>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</si>
  <si>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</si>
  <si>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</si>
  <si>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</si>
  <si>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</si>
  <si>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</si>
  <si>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</si>
  <si>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</si>
  <si>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</si>
  <si>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</si>
  <si>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</si>
  <si>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</si>
  <si>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</si>
  <si>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</si>
  <si>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</si>
  <si>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</si>
  <si>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</si>
  <si>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</si>
  <si>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</si>
  <si>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</si>
  <si>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</si>
  <si>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</si>
  <si>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</si>
  <si>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</si>
  <si>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</si>
  <si>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</si>
  <si>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</si>
  <si>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</si>
  <si>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</si>
  <si>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</si>
  <si>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</si>
  <si>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</si>
  <si>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</si>
  <si>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</si>
  <si>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</si>
  <si>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</si>
  <si>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</si>
  <si>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</si>
  <si>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</si>
  <si>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</si>
  <si>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</si>
  <si>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</si>
  <si>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</si>
  <si>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</si>
  <si>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</si>
  <si>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</si>
  <si>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</si>
  <si>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</si>
  <si>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</si>
  <si>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</si>
  <si>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</si>
  <si>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</si>
  <si>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</si>
  <si>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</si>
  <si>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</si>
  <si>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</si>
  <si>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</si>
  <si>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</si>
  <si>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</si>
  <si>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</si>
  <si>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</si>
  <si>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</si>
  <si>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</si>
  <si>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</si>
  <si>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</si>
  <si>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</si>
  <si>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</si>
  <si>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</si>
  <si>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</si>
  <si>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</si>
  <si>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</si>
  <si>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</si>
  <si>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</si>
  <si>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</si>
  <si>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</si>
  <si>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</si>
  <si>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</si>
  <si>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</si>
  <si>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</si>
  <si>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</si>
  <si>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</si>
  <si>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</si>
  <si>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</si>
  <si>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</si>
  <si>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</si>
  <si>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</si>
  <si>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</si>
  <si>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</si>
  <si>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</si>
  <si>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</si>
  <si>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</si>
  <si>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</si>
  <si>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</si>
  <si>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</si>
  <si>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</si>
  <si>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</si>
  <si>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</si>
  <si>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</si>
  <si>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</si>
  <si>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</si>
  <si>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</si>
  <si>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</si>
  <si>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</si>
  <si>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</si>
  <si>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</si>
  <si>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</si>
  <si>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</si>
  <si>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</si>
  <si>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</si>
  <si>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</si>
  <si>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</si>
  <si>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</si>
  <si>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</si>
  <si>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</si>
  <si>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</si>
  <si>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</si>
  <si>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</si>
  <si>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</si>
  <si>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</si>
  <si>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</si>
  <si>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</si>
  <si>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</si>
  <si>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</si>
  <si>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</si>
  <si>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</si>
  <si>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</si>
  <si>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</si>
  <si>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</si>
  <si>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</si>
  <si>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</si>
  <si>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</si>
  <si>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</si>
  <si>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</si>
  <si>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</si>
  <si>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</si>
  <si>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</si>
  <si>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</si>
  <si>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</si>
  <si>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</si>
  <si>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</si>
  <si>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</si>
  <si>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</si>
  <si>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</si>
  <si>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</si>
  <si>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</si>
  <si>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</si>
  <si>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</si>
  <si>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</si>
  <si>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</si>
  <si>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</si>
  <si>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</si>
  <si>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</si>
  <si>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</si>
  <si>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</si>
  <si>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</si>
  <si>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</si>
  <si>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</si>
  <si>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</si>
  <si>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</si>
  <si>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</si>
  <si>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</si>
  <si>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</si>
  <si>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</si>
  <si>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</si>
  <si>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</si>
  <si>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</si>
  <si>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</si>
  <si>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</si>
  <si>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</si>
  <si>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</si>
  <si>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</si>
  <si>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</si>
  <si>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</si>
  <si>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</si>
  <si>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</si>
  <si>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</si>
  <si>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</si>
  <si>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</si>
  <si>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</si>
  <si>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</si>
  <si>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</si>
  <si>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</si>
  <si>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</si>
  <si>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</si>
  <si>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</si>
  <si>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</si>
  <si>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</si>
  <si>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</si>
  <si>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</si>
  <si>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</si>
  <si>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</si>
  <si>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</si>
  <si>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</si>
  <si>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</si>
  <si>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</si>
  <si>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</si>
  <si>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</si>
  <si>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</si>
  <si>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</si>
  <si>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</si>
  <si>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</si>
  <si>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</si>
  <si>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</si>
  <si>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</si>
  <si>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</si>
  <si>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</si>
  <si>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</si>
  <si>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</si>
  <si>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</si>
  <si>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</si>
  <si>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</si>
  <si>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</si>
  <si>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</si>
  <si>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</si>
  <si>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</si>
  <si>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</si>
  <si>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</si>
  <si>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</si>
  <si>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</si>
  <si>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</si>
  <si>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</si>
  <si>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</si>
  <si>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</si>
  <si>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</si>
  <si>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</si>
  <si>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</si>
  <si>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</si>
  <si>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</si>
  <si>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</si>
  <si>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</si>
  <si>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</si>
  <si>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</si>
  <si>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</si>
  <si>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</si>
  <si>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</si>
  <si>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</si>
  <si>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</si>
  <si>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</si>
  <si>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</si>
  <si>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</si>
  <si>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</si>
  <si>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</si>
  <si>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</si>
  <si>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</si>
  <si>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</si>
  <si>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</si>
  <si>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</si>
  <si>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</si>
  <si>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</si>
  <si>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</si>
  <si>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</si>
  <si>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</si>
  <si>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</si>
  <si>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</si>
  <si>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</si>
  <si>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</si>
  <si>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</si>
  <si>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</si>
  <si>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</si>
  <si>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</si>
  <si>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</si>
  <si>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</si>
  <si>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</si>
  <si>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</si>
  <si>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</si>
  <si>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</si>
  <si>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</si>
  <si>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</si>
  <si>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</si>
  <si>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</si>
  <si>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</si>
  <si>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</si>
  <si>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</si>
  <si>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</si>
  <si>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</si>
  <si>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</si>
  <si>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</si>
  <si>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</si>
  <si>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</si>
  <si>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</si>
  <si>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</si>
  <si>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</si>
  <si>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</si>
  <si>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</si>
  <si>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</si>
  <si>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</si>
  <si>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</si>
  <si>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</si>
  <si>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</si>
  <si>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</si>
  <si>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</si>
  <si>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</si>
  <si>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</si>
  <si>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</si>
  <si>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</si>
  <si>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</si>
  <si>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</si>
  <si>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</si>
  <si>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</si>
  <si>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</si>
  <si>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</si>
  <si>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</si>
  <si>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</si>
  <si>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</si>
  <si>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</si>
  <si>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</si>
  <si>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</si>
  <si>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</si>
  <si>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</si>
  <si>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</si>
  <si>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</si>
  <si>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</si>
  <si>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</si>
  <si>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</si>
  <si>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</si>
  <si>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</si>
  <si>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</si>
  <si>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</si>
  <si>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</si>
  <si>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</si>
  <si>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</si>
  <si>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</si>
  <si>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</si>
  <si>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</si>
  <si>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</si>
  <si>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</si>
  <si>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</si>
  <si>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</si>
  <si>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</si>
  <si>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</si>
  <si>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</si>
  <si>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</si>
  <si>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</si>
  <si>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</si>
  <si>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</si>
  <si>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</si>
  <si>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</si>
  <si>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</si>
  <si>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</si>
  <si>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</si>
  <si>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</si>
  <si>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</si>
  <si>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</si>
  <si>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</si>
  <si>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</si>
  <si>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</si>
  <si>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</si>
  <si>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</si>
  <si>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</si>
  <si>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</si>
  <si>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</si>
  <si>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</si>
  <si>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</si>
  <si>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</si>
  <si>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</si>
  <si>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</si>
  <si>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</si>
  <si>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</si>
  <si>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</si>
  <si>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</si>
  <si>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</si>
  <si>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</si>
  <si>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</si>
  <si>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</si>
  <si>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</si>
  <si>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</si>
  <si>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</si>
  <si>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</si>
  <si>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</si>
  <si>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</si>
  <si>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</si>
  <si>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</si>
  <si>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</si>
  <si>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</si>
  <si>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</si>
  <si>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</si>
  <si>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</si>
  <si>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</si>
  <si>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</si>
  <si>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</si>
  <si>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</si>
  <si>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</si>
  <si>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</si>
  <si>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</si>
  <si>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</si>
  <si>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</si>
  <si>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</si>
  <si>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</si>
  <si>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</si>
  <si>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</si>
  <si>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</si>
  <si>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</si>
  <si>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</si>
  <si>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</si>
  <si>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</si>
  <si>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</si>
  <si>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</si>
  <si>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</si>
  <si>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</si>
  <si>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</si>
  <si>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</si>
  <si>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</si>
  <si>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</si>
  <si>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</si>
  <si>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</si>
  <si>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</si>
  <si>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</si>
  <si>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</si>
  <si>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</si>
  <si>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</si>
  <si>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</si>
  <si>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</si>
  <si>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</si>
  <si>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</si>
  <si>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</si>
  <si>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</si>
  <si>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</si>
  <si>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</si>
  <si>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</si>
  <si>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</si>
  <si>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</si>
  <si>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</si>
  <si>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</si>
  <si>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</si>
  <si>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</si>
  <si>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</si>
  <si>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</si>
  <si>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</si>
  <si>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</si>
  <si>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</si>
  <si>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</si>
  <si>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</si>
  <si>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</si>
  <si>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</si>
  <si>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</si>
  <si>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</si>
  <si>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</si>
  <si>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</si>
  <si>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</si>
  <si>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</si>
  <si>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</si>
  <si>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</si>
  <si>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</si>
  <si>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</si>
  <si>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</si>
  <si>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</si>
  <si>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</si>
  <si>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</si>
  <si>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</si>
  <si>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</si>
  <si>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</si>
  <si>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</si>
  <si>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</si>
  <si>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</si>
  <si>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</si>
  <si>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</si>
  <si>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</si>
  <si>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</si>
  <si>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</si>
  <si>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</si>
  <si>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</si>
  <si>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</si>
  <si>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</si>
  <si>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</si>
  <si>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</si>
  <si>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</si>
  <si>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</si>
  <si>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</si>
  <si>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</si>
  <si>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</si>
  <si>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</si>
  <si>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</si>
  <si>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</si>
  <si>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</si>
  <si>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</si>
  <si>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</si>
  <si>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</si>
  <si>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</si>
  <si>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</si>
  <si>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</si>
  <si>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</si>
  <si>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</si>
  <si>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</si>
  <si>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</si>
  <si>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</si>
  <si>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</si>
  <si>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</si>
  <si>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</si>
  <si>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</si>
  <si>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</si>
  <si>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</si>
  <si>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</si>
  <si>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</si>
  <si>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</si>
  <si>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</si>
  <si>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</si>
  <si>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</si>
  <si>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</si>
  <si>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</si>
  <si>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</si>
  <si>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</si>
  <si>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</si>
  <si>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</si>
  <si>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</si>
  <si>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</si>
  <si>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</si>
  <si>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</si>
  <si>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</si>
  <si>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</si>
  <si>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</si>
  <si>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</si>
  <si>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</si>
  <si>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</si>
  <si>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</si>
  <si>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</si>
  <si>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</si>
  <si>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</si>
  <si>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</si>
  <si>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</si>
  <si>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</si>
  <si>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</si>
  <si>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</si>
  <si>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</si>
  <si>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</si>
  <si>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</si>
  <si>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</si>
  <si>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</si>
  <si>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</si>
  <si>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</si>
  <si>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</si>
  <si>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</si>
  <si>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</si>
  <si>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</si>
  <si>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</si>
  <si>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</si>
  <si>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</si>
  <si>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</si>
  <si>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</si>
  <si>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</si>
  <si>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</si>
  <si>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</si>
  <si>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</si>
  <si>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</si>
  <si>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</si>
  <si>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</si>
  <si>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</si>
  <si>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</si>
  <si>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</si>
  <si>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</si>
  <si>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</si>
  <si>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</si>
  <si>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</si>
  <si>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</si>
  <si>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</si>
  <si>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</si>
  <si>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</si>
  <si>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</si>
  <si>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</si>
  <si>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</si>
  <si>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</si>
  <si>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</si>
  <si>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</si>
  <si>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</si>
  <si>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</si>
  <si>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</si>
  <si>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</si>
  <si>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</si>
  <si>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</si>
  <si>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</si>
  <si>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</si>
  <si>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</si>
  <si>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</si>
  <si>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</si>
  <si>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</si>
  <si>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</si>
  <si>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</si>
  <si>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</si>
  <si>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</si>
  <si>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</si>
  <si>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</si>
  <si>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</si>
  <si>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</si>
  <si>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</si>
  <si>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</si>
  <si>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</si>
  <si>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</si>
  <si>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</si>
  <si>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</si>
  <si>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</si>
  <si>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</si>
  <si>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</si>
  <si>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</si>
  <si>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</si>
  <si>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</si>
  <si>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</si>
  <si>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</si>
  <si>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</si>
  <si>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</si>
  <si>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</si>
  <si>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</si>
  <si>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</si>
  <si>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</si>
  <si>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</si>
  <si>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</si>
  <si>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</si>
  <si>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</si>
  <si>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</si>
  <si>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</si>
  <si>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</si>
  <si>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</si>
  <si>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</si>
  <si>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</si>
  <si>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</si>
  <si>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</si>
  <si>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</si>
  <si>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</si>
  <si>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</si>
  <si>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</si>
  <si>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</si>
  <si>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</si>
  <si>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</si>
  <si>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</si>
  <si>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</si>
  <si>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</si>
  <si>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</si>
  <si>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</si>
  <si>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</si>
  <si>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</si>
  <si>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</si>
  <si>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</si>
  <si>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</si>
  <si>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</si>
  <si>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</si>
  <si>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</si>
  <si>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</si>
  <si>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</si>
  <si>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</si>
  <si>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</si>
  <si>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</si>
  <si>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</si>
  <si>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</si>
  <si>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</si>
  <si>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</si>
  <si>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</si>
  <si>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</si>
  <si>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</si>
  <si>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</si>
  <si>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</si>
  <si>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</si>
  <si>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</si>
  <si>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</si>
  <si>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</si>
  <si>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</si>
  <si>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</si>
  <si>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</si>
  <si>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</si>
  <si>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</si>
  <si>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</si>
  <si>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</si>
  <si>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</si>
  <si>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</si>
  <si>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</si>
  <si>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</si>
  <si>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</si>
  <si>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</si>
  <si>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</si>
  <si>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</si>
  <si>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</si>
  <si>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</si>
  <si>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</si>
  <si>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</si>
  <si>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</si>
  <si>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</si>
  <si>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</si>
  <si>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</si>
  <si>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</si>
  <si>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</si>
  <si>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</si>
  <si>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</si>
  <si>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</si>
  <si>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</si>
  <si>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</si>
  <si>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</si>
  <si>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</si>
  <si>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</si>
  <si>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</si>
  <si>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</si>
  <si>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</si>
  <si>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</si>
  <si>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</si>
  <si>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</si>
  <si>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</si>
  <si>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</si>
  <si>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</si>
  <si>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</si>
  <si>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</si>
  <si>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</si>
  <si>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</si>
  <si>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</si>
  <si>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</si>
  <si>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</si>
  <si>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</si>
  <si>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</si>
  <si>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</si>
  <si>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</si>
  <si>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</si>
  <si>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</si>
  <si>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</si>
  <si>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</si>
  <si>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</si>
  <si>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</si>
  <si>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</si>
  <si>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</si>
  <si>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</si>
  <si>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</si>
  <si>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</si>
  <si>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</si>
  <si>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</si>
  <si>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</si>
  <si>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</si>
  <si>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</si>
  <si>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</si>
  <si>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</si>
  <si>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</si>
  <si>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</si>
  <si>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</si>
  <si>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</si>
  <si>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</si>
  <si>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</si>
  <si>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</si>
  <si>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</si>
  <si>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</si>
  <si>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</si>
  <si>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</si>
  <si>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</si>
  <si>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</si>
  <si>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</si>
  <si>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</si>
  <si>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</si>
  <si>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</si>
  <si>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</si>
  <si>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</si>
  <si>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</si>
  <si>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</si>
  <si>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</si>
  <si>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</si>
  <si>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</si>
  <si>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</si>
  <si>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</si>
  <si>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</si>
  <si>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</si>
  <si>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</si>
  <si>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</si>
  <si>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</si>
  <si>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</si>
  <si>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</si>
  <si>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</si>
  <si>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</si>
  <si>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</si>
  <si>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</si>
  <si>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</si>
  <si>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</si>
  <si>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</si>
  <si>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</si>
  <si>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</si>
  <si>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</si>
  <si>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</si>
  <si>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</si>
  <si>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</si>
  <si>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</si>
  <si>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</si>
  <si>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</si>
  <si>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</si>
  <si>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</si>
  <si>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</si>
  <si>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</si>
  <si>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</si>
  <si>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</si>
  <si>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</si>
  <si>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</si>
  <si>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</si>
  <si>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</si>
  <si>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</si>
  <si>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</si>
  <si>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</si>
  <si>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</si>
  <si>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</si>
  <si>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</si>
  <si>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</si>
  <si>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</si>
  <si>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</si>
  <si>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</si>
  <si>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</si>
  <si>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</si>
  <si>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</si>
  <si>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</si>
  <si>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</si>
  <si>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</si>
  <si>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</si>
  <si>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</si>
  <si>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</si>
  <si>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</si>
  <si>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</si>
  <si>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</si>
  <si>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</si>
  <si>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</si>
  <si>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</si>
  <si>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</si>
  <si>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</si>
  <si>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</si>
  <si>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</si>
  <si>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</si>
  <si>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</si>
  <si>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</si>
  <si>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</si>
  <si>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</si>
  <si>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</si>
  <si>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</si>
  <si>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</si>
  <si>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</si>
  <si>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</si>
  <si>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</si>
  <si>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</si>
  <si>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</si>
  <si>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</si>
  <si>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</si>
  <si>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</si>
  <si>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</si>
  <si>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</si>
  <si>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</si>
  <si>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</si>
  <si>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</si>
  <si>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</si>
  <si>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</si>
  <si>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</si>
  <si>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</si>
  <si>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</si>
  <si>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</si>
  <si>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</si>
  <si>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</si>
  <si>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</si>
  <si>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</si>
  <si>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</si>
  <si>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</si>
  <si>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</si>
  <si>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</si>
  <si>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</si>
  <si>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</si>
  <si>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</si>
  <si>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</si>
  <si>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</si>
  <si>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</si>
  <si>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</si>
  <si>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</si>
  <si>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</si>
  <si>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</si>
  <si>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</si>
  <si>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</si>
  <si>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</si>
  <si>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</si>
  <si>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</si>
  <si>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</si>
  <si>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</si>
  <si>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</si>
  <si>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</si>
  <si>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</si>
  <si>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</si>
  <si>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</si>
  <si>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</si>
  <si>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</si>
  <si>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</si>
  <si>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</si>
  <si>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</si>
  <si>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</si>
  <si>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</si>
  <si>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</si>
  <si>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</si>
  <si>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</si>
  <si>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</si>
  <si>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</si>
  <si>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</si>
  <si>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</si>
  <si>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</si>
  <si>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</si>
  <si>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</si>
  <si>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</si>
  <si>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</si>
  <si>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</si>
  <si>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</si>
  <si>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</si>
  <si>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</si>
  <si>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</si>
  <si>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</si>
  <si>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</si>
  <si>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</si>
  <si>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</si>
  <si>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</si>
  <si>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</si>
  <si>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</si>
  <si>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</si>
  <si>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</si>
  <si>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</si>
  <si>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</si>
  <si>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</si>
  <si>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</si>
  <si>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</si>
  <si>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</si>
  <si>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</si>
  <si>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</si>
  <si>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</si>
  <si>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</si>
  <si>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</si>
  <si>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</si>
  <si>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</si>
  <si>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</si>
  <si>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</si>
  <si>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</si>
  <si>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</si>
  <si>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</si>
  <si>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</si>
  <si>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</si>
  <si>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</si>
  <si>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</si>
  <si>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</si>
  <si>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</si>
  <si>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</si>
  <si>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</si>
  <si>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</si>
  <si>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</si>
  <si>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</si>
  <si>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</si>
  <si>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</si>
  <si>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</si>
  <si>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</si>
  <si>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</si>
  <si>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</si>
  <si>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</si>
  <si>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</si>
  <si>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</si>
  <si>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</si>
  <si>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</si>
  <si>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</si>
  <si>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</si>
  <si>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</si>
  <si>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</si>
  <si>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</si>
  <si>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</si>
  <si>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</si>
  <si>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</si>
  <si>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</si>
  <si>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</si>
  <si>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</si>
  <si>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</si>
  <si>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</si>
  <si>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</si>
  <si>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</si>
  <si>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</si>
  <si>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</si>
  <si>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</si>
  <si>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</si>
  <si>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</si>
  <si>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</si>
  <si>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</si>
  <si>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</si>
  <si>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</si>
  <si>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</si>
  <si>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</si>
  <si>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</si>
  <si>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</si>
  <si>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</si>
  <si>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</si>
  <si>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</si>
  <si>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</si>
  <si>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</si>
  <si>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</si>
  <si>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</si>
  <si>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</si>
  <si>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</si>
  <si>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</si>
  <si>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</si>
  <si>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</si>
  <si>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</si>
  <si>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</si>
  <si>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</si>
  <si>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</si>
  <si>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</si>
  <si>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</si>
  <si>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</si>
  <si>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</si>
  <si>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</si>
  <si>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</si>
  <si>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</si>
  <si>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</si>
  <si>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</si>
  <si>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</si>
  <si>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</si>
  <si>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</si>
  <si>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</si>
  <si>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</si>
  <si>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</si>
  <si>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</si>
  <si>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</si>
  <si>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</si>
  <si>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</si>
  <si>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</si>
  <si>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</si>
  <si>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</si>
  <si>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</si>
  <si>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</si>
  <si>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</si>
  <si>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</si>
  <si>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</si>
  <si>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</si>
  <si>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</si>
  <si>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</si>
  <si>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</si>
  <si>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</si>
  <si>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</si>
  <si>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</si>
  <si>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</si>
  <si>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</si>
  <si>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</si>
  <si>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</si>
  <si>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</si>
  <si>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</si>
  <si>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</si>
  <si>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</si>
  <si>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</si>
  <si>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</si>
  <si>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</si>
  <si>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</si>
  <si>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</si>
  <si>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</si>
  <si>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</si>
  <si>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</si>
  <si>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</si>
  <si>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</si>
  <si>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</si>
  <si>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</si>
  <si>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</si>
  <si>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</si>
  <si>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</si>
  <si>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</si>
  <si>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</si>
  <si>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</si>
  <si>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</si>
  <si>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</si>
  <si>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</si>
  <si>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</si>
  <si>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</si>
  <si>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</si>
  <si>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</si>
  <si>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</si>
  <si>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</si>
  <si>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</si>
  <si>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</si>
  <si>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</si>
  <si>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</si>
  <si>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</si>
  <si>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</si>
  <si>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</si>
  <si>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</si>
  <si>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</si>
  <si>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</si>
  <si>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</si>
  <si>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</si>
  <si>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</si>
  <si>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</si>
  <si>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</si>
  <si>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</si>
  <si>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</si>
  <si>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</si>
  <si>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</si>
  <si>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</si>
  <si>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</si>
  <si>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</si>
  <si>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</si>
  <si>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</si>
  <si>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</si>
  <si>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</si>
  <si>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</si>
  <si>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</si>
  <si>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</si>
  <si>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</si>
  <si>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</si>
  <si>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</si>
  <si>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</si>
  <si>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</si>
  <si>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</si>
  <si>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</si>
  <si>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</si>
  <si>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</si>
  <si>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</si>
  <si>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</si>
  <si>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</si>
  <si>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</si>
  <si>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</si>
  <si>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</si>
  <si>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</si>
  <si>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</si>
  <si>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</si>
  <si>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</si>
  <si>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</si>
  <si>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</si>
  <si>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</si>
  <si>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</si>
  <si>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</si>
  <si>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</si>
  <si>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</si>
  <si>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</si>
  <si>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</si>
  <si>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</si>
  <si>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</si>
  <si>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</si>
  <si>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</si>
  <si>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</si>
  <si>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</si>
  <si>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</si>
  <si>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</si>
  <si>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</si>
  <si>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</si>
  <si>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</si>
  <si>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</si>
  <si>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</si>
  <si>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</si>
  <si>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</si>
  <si>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</si>
  <si>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</si>
  <si>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</si>
  <si>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</si>
  <si>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</si>
  <si>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</si>
  <si>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</si>
  <si>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</si>
  <si>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</si>
  <si>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</si>
  <si>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</si>
  <si>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</si>
  <si>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</si>
  <si>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</si>
  <si>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</si>
  <si>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</si>
  <si>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</si>
  <si>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</si>
  <si>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</si>
  <si>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</si>
  <si>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</si>
  <si>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</si>
  <si>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</si>
  <si>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</si>
  <si>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</si>
  <si>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</si>
  <si>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</si>
  <si>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</si>
  <si>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</si>
  <si>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</si>
  <si>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</si>
  <si>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</si>
  <si>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</si>
  <si>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</si>
  <si>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</si>
  <si>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</si>
  <si>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</si>
  <si>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</si>
  <si>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</si>
  <si>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</si>
  <si>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</si>
  <si>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</si>
  <si>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</si>
  <si>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</si>
  <si>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</si>
  <si>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</si>
  <si>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</si>
  <si>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</si>
  <si>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</si>
  <si>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</si>
  <si>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</si>
  <si>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</si>
  <si>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</si>
  <si>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</si>
  <si>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</si>
  <si>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</si>
  <si>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</si>
  <si>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</si>
  <si>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</si>
  <si>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</si>
  <si>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</si>
  <si>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</si>
  <si>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</si>
  <si>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</si>
  <si>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</si>
  <si>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</si>
  <si>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</si>
  <si>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</si>
  <si>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</si>
  <si>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</si>
  <si>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</si>
  <si>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</si>
  <si>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</si>
  <si>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</si>
  <si>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</si>
  <si>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</si>
  <si>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</si>
  <si>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</si>
  <si>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</si>
  <si>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</si>
  <si>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</si>
  <si>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</si>
  <si>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</si>
  <si>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</si>
  <si>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</si>
  <si>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</si>
  <si>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</si>
  <si>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</si>
  <si>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</si>
  <si>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</si>
  <si>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</si>
  <si>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</si>
  <si>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</si>
  <si>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</si>
  <si>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</si>
  <si>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</si>
  <si>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</si>
  <si>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</si>
  <si>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</si>
  <si>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</si>
  <si>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</si>
  <si>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</si>
  <si>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</si>
  <si>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</si>
  <si>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</si>
  <si>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</si>
  <si>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</si>
  <si>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</si>
  <si>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</si>
  <si>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</si>
  <si>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</si>
  <si>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</si>
  <si>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</si>
  <si>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</si>
  <si>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</si>
  <si>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</si>
  <si>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</si>
  <si>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</si>
  <si>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</si>
  <si>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</si>
  <si>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</si>
  <si>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</si>
  <si>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</si>
  <si>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</si>
  <si>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</si>
  <si>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</si>
  <si>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</si>
  <si>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</si>
  <si>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</si>
  <si>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</si>
  <si>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</si>
  <si>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</si>
  <si>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</si>
  <si>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</si>
  <si>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</si>
  <si>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</si>
  <si>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</si>
  <si>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</si>
  <si>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</si>
  <si>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</si>
  <si>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</si>
  <si>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</si>
  <si>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</si>
  <si>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</si>
  <si>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</si>
  <si>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</si>
  <si>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</si>
  <si>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</si>
  <si>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</si>
  <si>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</si>
  <si>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</si>
  <si>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</si>
  <si>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</si>
  <si>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</si>
  <si>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</si>
  <si>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</si>
  <si>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</si>
  <si>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</si>
  <si>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</si>
  <si>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</si>
  <si>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</si>
  <si>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</si>
  <si>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</si>
  <si>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</si>
  <si>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</si>
  <si>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</si>
  <si>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</si>
  <si>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</si>
  <si>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</si>
  <si>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</si>
  <si>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</si>
  <si>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</si>
  <si>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</si>
  <si>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</si>
  <si>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</si>
  <si>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</si>
  <si>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</si>
  <si>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</si>
  <si>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</si>
  <si>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</si>
  <si>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</si>
  <si>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</si>
  <si>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</si>
  <si>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</si>
  <si>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</si>
  <si>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</si>
  <si>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</si>
  <si>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</si>
  <si>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</si>
  <si>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</si>
  <si>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</si>
  <si>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</si>
  <si>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</si>
  <si>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</si>
  <si>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</si>
  <si>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</si>
  <si>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</si>
  <si>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</si>
  <si>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</si>
  <si>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</si>
  <si>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</si>
  <si>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</si>
  <si>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</si>
  <si>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</si>
  <si>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</si>
  <si>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</si>
  <si>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</si>
  <si>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</si>
  <si>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</si>
  <si>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</si>
  <si>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</si>
  <si>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</si>
  <si>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</si>
  <si>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</si>
  <si>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</si>
  <si>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</si>
  <si>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</si>
  <si>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</si>
  <si>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</si>
  <si>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</si>
  <si>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</si>
  <si>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</si>
  <si>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</si>
  <si>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</si>
  <si>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</si>
  <si>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</si>
  <si>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</si>
  <si>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</si>
  <si>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</si>
  <si>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</si>
  <si>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</si>
  <si>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</si>
  <si>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</si>
  <si>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</si>
  <si>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</si>
  <si>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</si>
  <si>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</si>
  <si>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</si>
  <si>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</si>
  <si>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</si>
  <si>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</si>
  <si>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</si>
  <si>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</si>
  <si>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</si>
  <si>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</si>
  <si>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</si>
  <si>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</si>
  <si>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</si>
  <si>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</si>
  <si>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</si>
  <si>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</si>
  <si>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</si>
  <si>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</si>
  <si>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</si>
  <si>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</si>
  <si>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</si>
  <si>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</si>
  <si>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</si>
  <si>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</si>
  <si>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</si>
  <si>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</si>
  <si>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</si>
  <si>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</si>
  <si>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</si>
  <si>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</si>
  <si>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</si>
  <si>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</si>
  <si>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</si>
  <si>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</si>
  <si>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</si>
  <si>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</si>
  <si>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</si>
  <si>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</si>
  <si>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</si>
  <si>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</si>
  <si>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</si>
  <si>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</si>
  <si>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</si>
  <si>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</si>
  <si>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</si>
  <si>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</si>
  <si>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</si>
  <si>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</si>
  <si>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</si>
  <si>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</si>
  <si>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</si>
  <si>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</si>
  <si>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</si>
  <si>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</si>
  <si>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</si>
  <si>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</si>
  <si>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</si>
  <si>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</si>
  <si>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</si>
  <si>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</si>
  <si>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</si>
  <si>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</si>
  <si>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</si>
  <si>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</si>
  <si>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</si>
  <si>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</si>
  <si>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</si>
  <si>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</si>
  <si>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</si>
  <si>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</si>
  <si>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</si>
  <si>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</si>
  <si>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</si>
  <si>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</si>
  <si>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</si>
  <si>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</si>
  <si>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</si>
  <si>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</si>
  <si>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</si>
  <si>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</si>
  <si>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</si>
  <si>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</si>
  <si>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</si>
  <si>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</si>
  <si>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</si>
  <si>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</si>
  <si>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</si>
  <si>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</si>
  <si>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</si>
  <si>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</si>
  <si>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</si>
  <si>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</si>
  <si>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</si>
  <si>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</si>
  <si>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</si>
  <si>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</si>
  <si>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</si>
  <si>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</si>
  <si>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</si>
  <si>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</si>
  <si>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</si>
  <si>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</si>
  <si>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</si>
  <si>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</si>
  <si>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</si>
  <si>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</si>
  <si>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</si>
  <si>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</si>
  <si>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</si>
  <si>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</si>
  <si>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</si>
  <si>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</si>
  <si>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</si>
  <si>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</si>
  <si>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</si>
  <si>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</si>
  <si>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</si>
  <si>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</si>
  <si>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</si>
  <si>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</si>
  <si>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</si>
  <si>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</si>
  <si>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</si>
  <si>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</si>
  <si>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</si>
  <si>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</si>
  <si>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</si>
  <si>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</si>
  <si>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</si>
  <si>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</si>
  <si>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</si>
  <si>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</si>
  <si>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</si>
  <si>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</si>
  <si>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</si>
  <si>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</si>
  <si>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</si>
  <si>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</si>
  <si>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</si>
  <si>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</si>
  <si>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</si>
  <si>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</si>
  <si>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</si>
  <si>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</si>
  <si>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</si>
  <si>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</si>
  <si>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</si>
  <si>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</si>
  <si>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</si>
  <si>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</si>
  <si>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</si>
  <si>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</si>
  <si>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</si>
  <si>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</si>
  <si>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</si>
  <si>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</si>
  <si>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</si>
  <si>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</si>
  <si>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</si>
  <si>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</si>
  <si>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</si>
  <si>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</si>
  <si>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</si>
  <si>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</si>
  <si>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</si>
  <si>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</si>
  <si>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</si>
  <si>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</si>
  <si>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</si>
  <si>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</si>
  <si>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</si>
  <si>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</si>
  <si>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</si>
  <si>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</si>
  <si>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</si>
  <si>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</si>
  <si>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</si>
  <si>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</si>
  <si>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</si>
  <si>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</si>
  <si>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</si>
  <si>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</si>
  <si>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</si>
  <si>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</si>
  <si>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</si>
  <si>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</si>
  <si>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</si>
  <si>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</si>
  <si>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</si>
  <si>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</si>
  <si>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</si>
  <si>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</si>
  <si>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</si>
  <si>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</si>
  <si>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</si>
  <si>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</si>
  <si>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</si>
  <si>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</si>
  <si>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</si>
  <si>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</si>
  <si>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</si>
  <si>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</si>
  <si>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</si>
  <si>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</si>
  <si>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</si>
  <si>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</si>
  <si>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</si>
  <si>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</si>
  <si>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</si>
  <si>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</si>
  <si>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</si>
  <si>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</si>
  <si>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</si>
  <si>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</si>
  <si>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</si>
  <si>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</si>
  <si>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</si>
  <si>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</si>
  <si>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</si>
  <si>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</si>
  <si>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</si>
  <si>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</si>
  <si>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</si>
  <si>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</si>
  <si>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</si>
  <si>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</si>
  <si>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</si>
  <si>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</si>
  <si>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</si>
  <si>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</si>
  <si>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</si>
  <si>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</si>
  <si>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</si>
  <si>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</si>
  <si>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</si>
  <si>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</si>
  <si>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</si>
  <si>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</si>
  <si>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</si>
  <si>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</si>
  <si>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</si>
  <si>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</si>
  <si>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</si>
  <si>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</si>
  <si>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</si>
  <si>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</si>
  <si>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</si>
  <si>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</si>
  <si>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</si>
  <si>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</si>
  <si>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</si>
  <si>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</si>
  <si>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</si>
  <si>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</si>
  <si>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</si>
  <si>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</si>
  <si>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</si>
  <si>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</si>
  <si>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</si>
  <si>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</si>
  <si>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</si>
  <si>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</si>
  <si>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</si>
  <si>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</si>
  <si>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</si>
  <si>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</si>
  <si>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</si>
  <si>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</si>
  <si>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</si>
  <si>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</si>
  <si>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</si>
  <si>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</si>
  <si>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</si>
  <si>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</si>
  <si>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</si>
  <si>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</si>
  <si>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</si>
  <si>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</si>
  <si>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</si>
  <si>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</si>
  <si>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</si>
  <si>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</si>
  <si>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</si>
  <si>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</si>
  <si>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</si>
  <si>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</si>
  <si>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</si>
  <si>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</si>
  <si>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</si>
  <si>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</si>
  <si>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</si>
  <si>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</si>
  <si>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</si>
  <si>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</si>
  <si>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</si>
  <si>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</si>
  <si>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</si>
  <si>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</si>
  <si>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</si>
  <si>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</si>
  <si>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</si>
  <si>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</si>
  <si>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</si>
  <si>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</si>
  <si>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</si>
  <si>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</si>
  <si>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</si>
  <si>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</si>
  <si>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</si>
  <si>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</si>
  <si>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</si>
  <si>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</si>
  <si>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</si>
  <si>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</si>
  <si>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</si>
  <si>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</si>
  <si>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</si>
  <si>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</si>
  <si>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</si>
  <si>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</si>
  <si>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</si>
  <si>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</si>
  <si>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</si>
  <si>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</si>
  <si>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</si>
  <si>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</si>
  <si>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</si>
  <si>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</si>
  <si>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</si>
  <si>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</si>
  <si>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</si>
  <si>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</si>
  <si>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</si>
  <si>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</si>
  <si>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</si>
  <si>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</si>
  <si>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</si>
  <si>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</si>
  <si>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</si>
  <si>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</si>
  <si>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</si>
  <si>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</si>
  <si>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</si>
  <si>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</si>
  <si>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</si>
  <si>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</si>
  <si>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</si>
  <si>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</si>
  <si>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</si>
  <si>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</si>
  <si>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</si>
  <si>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</si>
  <si>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</si>
  <si>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</si>
  <si>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</si>
  <si>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</si>
  <si>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</si>
  <si>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</si>
  <si>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</si>
  <si>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</si>
  <si>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</si>
  <si>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</si>
  <si>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</si>
  <si>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</si>
  <si>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</si>
  <si>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</si>
  <si>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</si>
  <si>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</si>
  <si>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</si>
  <si>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</si>
  <si>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</si>
  <si>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</si>
  <si>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</si>
  <si>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</si>
  <si>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</si>
  <si>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</si>
  <si>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</si>
  <si>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</si>
  <si>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</si>
  <si>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</si>
  <si>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</si>
  <si>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</si>
  <si>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</si>
  <si>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</si>
  <si>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</si>
  <si>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</si>
  <si>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</si>
  <si>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</si>
  <si>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</si>
  <si>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</si>
  <si>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</si>
  <si>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</si>
  <si>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</si>
  <si>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</si>
  <si>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</si>
  <si>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</si>
  <si>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</si>
  <si>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</si>
  <si>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</si>
  <si>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</si>
  <si>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</si>
  <si>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</si>
  <si>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</si>
  <si>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</si>
  <si>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</si>
  <si>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</si>
  <si>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</si>
  <si>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</si>
  <si>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</si>
  <si>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</si>
  <si>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</si>
  <si>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</si>
  <si>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</si>
  <si>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</si>
  <si>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</si>
  <si>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</si>
  <si>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</si>
  <si>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</si>
  <si>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</si>
  <si>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</si>
  <si>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</si>
  <si>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</si>
  <si>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</si>
  <si>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</si>
  <si>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</si>
  <si>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</si>
  <si>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</si>
  <si>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</si>
  <si>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</si>
  <si>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</si>
  <si>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</si>
  <si>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</si>
  <si>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</si>
  <si>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</si>
  <si>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</si>
  <si>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</si>
  <si>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</si>
  <si>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</si>
  <si>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</si>
  <si>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</si>
  <si>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</si>
  <si>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</si>
  <si>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</si>
  <si>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</si>
  <si>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</si>
  <si>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</si>
  <si>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</si>
  <si>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</si>
  <si>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</si>
  <si>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</si>
  <si>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</si>
  <si>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</si>
  <si>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</si>
  <si>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</si>
  <si>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</si>
  <si>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</si>
  <si>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</si>
  <si>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</si>
  <si>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</si>
  <si>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</si>
  <si>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</si>
  <si>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</si>
  <si>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</si>
  <si>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</si>
  <si>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</si>
  <si>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</si>
  <si>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</si>
  <si>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</si>
  <si>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</si>
  <si>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</si>
  <si>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</si>
  <si>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</si>
  <si>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</si>
  <si>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</si>
  <si>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</si>
  <si>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</si>
  <si>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</si>
  <si>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</si>
  <si>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</si>
  <si>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</si>
  <si>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</si>
  <si>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</si>
  <si>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</si>
  <si>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</si>
  <si>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</si>
  <si>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</si>
  <si>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</si>
  <si>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</si>
  <si>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</si>
  <si>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</si>
  <si>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</si>
  <si>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</si>
  <si>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</si>
  <si>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</si>
  <si>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</si>
  <si>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</si>
  <si>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</si>
  <si>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</si>
  <si>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</si>
  <si>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</si>
  <si>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</si>
  <si>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</si>
  <si>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</si>
  <si>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</si>
  <si>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</si>
  <si>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</si>
  <si>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</si>
  <si>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</si>
  <si>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</si>
  <si>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</si>
  <si>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</si>
  <si>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</si>
  <si>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</si>
  <si>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</si>
  <si>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</si>
  <si>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</si>
  <si>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</si>
  <si>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</si>
  <si>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</si>
  <si>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</si>
  <si>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</si>
  <si>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</si>
  <si>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</si>
  <si>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</si>
  <si>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</si>
  <si>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</si>
  <si>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</si>
  <si>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</si>
  <si>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</si>
  <si>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</si>
  <si>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</si>
  <si>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</si>
  <si>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</si>
  <si>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</si>
  <si>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</si>
  <si>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</si>
  <si>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</si>
  <si>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</si>
  <si>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</si>
  <si>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</si>
  <si>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</si>
  <si>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</si>
  <si>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</si>
  <si>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</si>
  <si>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</si>
  <si>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</si>
  <si>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</si>
  <si>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</si>
  <si>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</si>
  <si>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</si>
  <si>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</si>
  <si>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</si>
  <si>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</si>
  <si>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</si>
  <si>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</si>
  <si>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</si>
  <si>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</si>
  <si>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</si>
  <si>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</si>
  <si>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</si>
  <si>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</si>
  <si>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</si>
  <si>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</si>
  <si>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</si>
  <si>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</si>
  <si>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</si>
  <si>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</si>
  <si>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</si>
  <si>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</si>
  <si>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</si>
  <si>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</si>
  <si>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</si>
  <si>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</si>
  <si>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</si>
  <si>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</si>
  <si>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</si>
  <si>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</si>
  <si>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</si>
  <si>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</si>
  <si>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</si>
  <si>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</si>
  <si>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</si>
  <si>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</si>
  <si>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</si>
  <si>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</si>
  <si>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</si>
  <si>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</si>
  <si>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</si>
  <si>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</si>
  <si>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</si>
  <si>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</si>
  <si>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</si>
  <si>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</si>
  <si>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</si>
  <si>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</si>
  <si>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</si>
  <si>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</si>
  <si>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</si>
  <si>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</si>
  <si>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</si>
  <si>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</si>
  <si>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</si>
  <si>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</si>
  <si>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</si>
  <si>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</si>
  <si>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</si>
  <si>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</si>
  <si>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</si>
  <si>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</si>
  <si>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</si>
  <si>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</si>
  <si>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</si>
  <si>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</si>
  <si>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</si>
  <si>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</si>
  <si>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</si>
  <si>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</si>
  <si>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</si>
  <si>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</si>
  <si>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</si>
  <si>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</si>
  <si>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</si>
  <si>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</si>
  <si>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</si>
  <si>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</si>
  <si>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</si>
  <si>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</si>
  <si>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</si>
  <si>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</si>
  <si>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</si>
  <si>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</si>
  <si>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</si>
  <si>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</si>
  <si>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</si>
  <si>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</si>
  <si>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</si>
  <si>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</si>
  <si>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</si>
  <si>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</si>
  <si>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</si>
  <si>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</si>
  <si>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</si>
  <si>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</si>
  <si>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</si>
  <si>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</si>
  <si>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</si>
  <si>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</si>
  <si>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</si>
  <si>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</si>
  <si>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</si>
  <si>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</si>
  <si>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</si>
  <si>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</si>
  <si>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</si>
  <si>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</si>
  <si>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</si>
  <si>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</si>
  <si>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</si>
  <si>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</si>
  <si>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</si>
  <si>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</si>
  <si>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</si>
  <si>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</si>
  <si>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</si>
  <si>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</si>
  <si>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</si>
  <si>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</si>
  <si>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</si>
  <si>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</si>
  <si>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</si>
  <si>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</si>
  <si>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</si>
  <si>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</si>
  <si>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</si>
  <si>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</si>
  <si>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</si>
  <si>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</si>
  <si>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</si>
  <si>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</si>
  <si>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</si>
  <si>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</si>
  <si>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</si>
  <si>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</si>
  <si>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</si>
  <si>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</si>
  <si>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</si>
  <si>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</si>
  <si>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</si>
  <si>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</si>
  <si>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</si>
  <si>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</si>
  <si>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</si>
  <si>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</si>
  <si>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</si>
  <si>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</si>
  <si>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</si>
  <si>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</si>
  <si>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</si>
  <si>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</si>
  <si>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</si>
  <si>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</si>
  <si>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</si>
  <si>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</si>
  <si>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</si>
  <si>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</si>
  <si>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</si>
  <si>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</si>
  <si>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</si>
  <si>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</si>
  <si>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</si>
  <si>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</si>
  <si>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</si>
  <si>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</si>
  <si>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</si>
  <si>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</si>
  <si>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</si>
  <si>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</si>
  <si>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</si>
  <si>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</si>
  <si>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</si>
  <si>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</si>
  <si>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</si>
  <si>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</si>
  <si>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</si>
  <si>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</si>
  <si>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</si>
  <si>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</si>
  <si>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</si>
  <si>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</si>
  <si>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</si>
  <si>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</si>
  <si>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</si>
  <si>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</si>
  <si>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</si>
  <si>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</si>
  <si>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</si>
  <si>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</si>
  <si>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</si>
  <si>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</si>
  <si>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</si>
  <si>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</si>
  <si>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</si>
  <si>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</si>
  <si>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</si>
  <si>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</si>
  <si>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</si>
  <si>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</si>
  <si>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</si>
  <si>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</si>
  <si>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</si>
  <si>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</si>
  <si>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</si>
  <si>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</si>
  <si>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</si>
  <si>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</si>
  <si>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</si>
  <si>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</si>
  <si>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</si>
  <si>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</si>
  <si>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</si>
  <si>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</si>
  <si>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</si>
  <si>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</si>
  <si>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</si>
  <si>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</si>
  <si>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</si>
  <si>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</si>
  <si>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</si>
  <si>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</si>
  <si>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</si>
  <si>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</si>
  <si>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</si>
  <si>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</si>
  <si>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</si>
  <si>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</si>
  <si>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</si>
  <si>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</si>
  <si>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</si>
  <si>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</si>
  <si>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</si>
  <si>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</si>
  <si>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</si>
  <si>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</si>
  <si>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</si>
  <si>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</si>
  <si>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</si>
  <si>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</si>
  <si>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</si>
  <si>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</si>
  <si>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</si>
  <si>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</si>
  <si>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</si>
  <si>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</si>
  <si>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</si>
  <si>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</si>
  <si>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</si>
  <si>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</si>
  <si>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</si>
  <si>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</si>
  <si>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</si>
  <si>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</si>
  <si>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</si>
  <si>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</si>
  <si>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</si>
  <si>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</si>
  <si>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</si>
  <si>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</si>
  <si>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</si>
  <si>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</si>
  <si>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</si>
  <si>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</si>
  <si>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</si>
  <si>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</si>
  <si>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</si>
  <si>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</si>
  <si>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</si>
  <si>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</si>
  <si>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</si>
  <si>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</si>
  <si>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</si>
  <si>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</si>
  <si>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</si>
  <si>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</si>
  <si>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</si>
  <si>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</si>
  <si>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</si>
  <si>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</si>
  <si>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</si>
  <si>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</si>
  <si>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</si>
  <si>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</si>
  <si>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</si>
  <si>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</si>
  <si>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</si>
  <si>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</si>
  <si>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</si>
  <si>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</si>
  <si>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</si>
  <si>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</si>
  <si>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</si>
  <si>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</si>
  <si>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</si>
  <si>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</si>
  <si>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</si>
  <si>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</si>
  <si>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</si>
  <si>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</si>
  <si>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</si>
  <si>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</si>
  <si>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</si>
  <si>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</si>
  <si>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</si>
  <si>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</si>
  <si>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</si>
  <si>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</si>
  <si>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</si>
  <si>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</si>
  <si>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</si>
  <si>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</si>
  <si>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</si>
  <si>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</si>
  <si>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</si>
  <si>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</si>
  <si>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</si>
  <si>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</si>
  <si>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</si>
  <si>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</si>
  <si>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</si>
  <si>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</si>
  <si>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</si>
  <si>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</si>
  <si>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</si>
  <si>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</si>
  <si>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</si>
  <si>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</si>
  <si>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</si>
  <si>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</si>
  <si>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</si>
  <si>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</si>
  <si>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</si>
  <si>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</si>
  <si>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</si>
  <si>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</si>
  <si>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</si>
  <si>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</si>
  <si>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</si>
  <si>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</si>
  <si>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</si>
  <si>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</si>
  <si>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</si>
  <si>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</si>
  <si>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</si>
  <si>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</si>
  <si>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</si>
  <si>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</si>
  <si>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</si>
  <si>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</si>
  <si>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</si>
  <si>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</si>
  <si>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</si>
  <si>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</si>
  <si>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</si>
  <si>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</si>
  <si>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</si>
  <si>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</si>
  <si>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</si>
  <si>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</si>
  <si>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</si>
  <si>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</si>
  <si>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</si>
  <si>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</si>
  <si>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</si>
  <si>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</si>
  <si>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</si>
  <si>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</si>
  <si>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</si>
  <si>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</si>
  <si>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</si>
  <si>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</si>
  <si>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</si>
  <si>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</si>
  <si>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</si>
  <si>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</si>
  <si>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</si>
  <si>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</si>
  <si>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</si>
  <si>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</si>
  <si>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</si>
  <si>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</si>
  <si>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</si>
  <si>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</si>
  <si>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</si>
  <si>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</si>
  <si>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</si>
  <si>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</si>
  <si>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</si>
  <si>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</si>
  <si>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</si>
  <si>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</si>
  <si>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</si>
  <si>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</si>
  <si>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</si>
  <si>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</si>
  <si>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</si>
  <si>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</si>
  <si>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</si>
  <si>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</si>
  <si>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</si>
  <si>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</si>
  <si>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</si>
  <si>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</si>
  <si>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</si>
  <si>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</si>
  <si>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</si>
  <si>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</si>
  <si>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</si>
  <si>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</si>
  <si>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</si>
  <si>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</si>
  <si>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</si>
  <si>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</si>
  <si>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</si>
  <si>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</si>
  <si>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</si>
  <si>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</si>
  <si>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</si>
  <si>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</si>
  <si>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</si>
  <si>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</si>
  <si>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</si>
  <si>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</si>
  <si>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</si>
  <si>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</si>
  <si>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</si>
  <si>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</si>
  <si>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</si>
  <si>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</si>
  <si>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</si>
  <si>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</si>
  <si>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</si>
  <si>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</si>
  <si>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</si>
  <si>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</si>
  <si>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</si>
  <si>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</si>
  <si>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</si>
  <si>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</si>
  <si>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</si>
  <si>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</si>
  <si>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</si>
  <si>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</si>
  <si>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</si>
  <si>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</si>
  <si>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</si>
  <si>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</si>
  <si>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</si>
  <si>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</si>
  <si>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</si>
  <si>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</si>
  <si>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</si>
  <si>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</si>
  <si>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</si>
  <si>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</si>
  <si>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</si>
  <si>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</si>
  <si>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</si>
  <si>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</si>
  <si>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</si>
  <si>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</si>
  <si>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</si>
  <si>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</si>
  <si>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</si>
  <si>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</si>
  <si>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</si>
  <si>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</si>
  <si>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</si>
  <si>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</si>
  <si>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</si>
  <si>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</si>
  <si>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</si>
  <si>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</si>
  <si>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</si>
  <si>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</si>
  <si>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</si>
  <si>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</si>
  <si>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</si>
  <si>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</si>
  <si>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</si>
  <si>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</si>
  <si>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</si>
  <si>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</si>
  <si>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</si>
  <si>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</si>
  <si>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</si>
  <si>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</si>
  <si>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</si>
  <si>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</si>
  <si>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</si>
  <si>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</si>
  <si>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</si>
  <si>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</si>
  <si>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</si>
  <si>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</si>
  <si>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</si>
  <si>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</si>
  <si>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</si>
  <si>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</si>
  <si>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</si>
  <si>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</si>
  <si>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</si>
  <si>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</si>
  <si>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</si>
  <si>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</si>
  <si>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</si>
  <si>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</si>
  <si>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</si>
  <si>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</si>
  <si>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</si>
  <si>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</si>
  <si>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</si>
  <si>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</si>
  <si>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</si>
  <si>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</si>
  <si>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</si>
  <si>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</si>
  <si>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</si>
  <si>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</si>
  <si>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</si>
  <si>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</si>
  <si>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</si>
  <si>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</si>
  <si>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</si>
  <si>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</si>
  <si>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</si>
  <si>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</si>
  <si>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</si>
  <si>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</si>
  <si>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</si>
  <si>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</si>
  <si>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</si>
  <si>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</si>
  <si>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</si>
  <si>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</si>
  <si>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</si>
  <si>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</si>
  <si>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</si>
  <si>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</si>
  <si>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</si>
  <si>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</si>
  <si>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</si>
  <si>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</si>
  <si>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</si>
  <si>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</si>
  <si>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</si>
  <si>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</si>
  <si>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</si>
  <si>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</si>
  <si>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</si>
  <si>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</si>
  <si>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</si>
  <si>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</si>
  <si>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</si>
  <si>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</si>
  <si>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</si>
  <si>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</si>
  <si>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</si>
  <si>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</si>
  <si>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</si>
  <si>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</si>
  <si>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</si>
  <si>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</si>
  <si>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</si>
  <si>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</si>
  <si>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</si>
  <si>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</si>
  <si>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</si>
  <si>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</si>
  <si>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</si>
  <si>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</si>
  <si>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</si>
  <si>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</si>
  <si>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</si>
  <si>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</si>
  <si>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</si>
  <si>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</si>
  <si>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</si>
  <si>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</si>
  <si>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</si>
  <si>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</si>
  <si>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</si>
  <si>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</si>
  <si>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</si>
  <si>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</si>
  <si>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</si>
  <si>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</si>
  <si>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</si>
  <si>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</si>
  <si>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</si>
  <si>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</si>
  <si>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</si>
  <si>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</si>
  <si>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</si>
  <si>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</si>
  <si>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</si>
  <si>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</si>
  <si>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</si>
  <si>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</si>
  <si>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</si>
  <si>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</si>
  <si>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</si>
  <si>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</si>
  <si>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</si>
  <si>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</si>
  <si>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</si>
  <si>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</si>
  <si>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</si>
  <si>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</si>
  <si>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</si>
  <si>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</si>
  <si>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</si>
  <si>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</si>
  <si>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</si>
  <si>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</si>
  <si>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</si>
  <si>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</si>
  <si>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</si>
  <si>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</si>
  <si>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</si>
  <si>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</si>
  <si>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</si>
  <si>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</si>
  <si>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</si>
  <si>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</si>
  <si>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</si>
  <si>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</si>
  <si>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</si>
  <si>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</si>
  <si>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</si>
  <si>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</si>
  <si>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</si>
  <si>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</si>
  <si>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</si>
  <si>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</si>
  <si>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</si>
  <si>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</si>
  <si>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</si>
  <si>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</si>
  <si>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</si>
  <si>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</si>
  <si>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</si>
  <si>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</si>
  <si>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</si>
  <si>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</si>
  <si>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</si>
  <si>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</si>
  <si>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</si>
  <si>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</si>
  <si>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</si>
  <si>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</si>
  <si>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</si>
  <si>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</si>
  <si>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</si>
  <si>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</si>
  <si>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</si>
  <si>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</si>
  <si>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</si>
  <si>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</si>
  <si>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</si>
  <si>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</si>
  <si>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</si>
  <si>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</si>
  <si>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</si>
  <si>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</si>
  <si>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</si>
  <si>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</si>
  <si>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</si>
  <si>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</si>
  <si>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</si>
  <si>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</si>
  <si>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</si>
  <si>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</si>
  <si>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</si>
  <si>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</si>
  <si>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</si>
  <si>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</si>
  <si>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</si>
  <si>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</si>
  <si>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</si>
  <si>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</si>
  <si>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</si>
  <si>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</si>
  <si>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</si>
  <si>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</si>
  <si>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</si>
  <si>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</si>
  <si>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</si>
  <si>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</si>
  <si>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</si>
  <si>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</si>
  <si>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</si>
  <si>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</si>
  <si>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</si>
  <si>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</si>
  <si>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</si>
  <si>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</si>
  <si>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</si>
  <si>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</si>
  <si>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</si>
  <si>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</si>
  <si>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</si>
  <si>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</si>
  <si>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</si>
  <si>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</si>
  <si>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</si>
  <si>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</si>
  <si>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</si>
  <si>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</si>
  <si>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</si>
  <si>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</si>
  <si>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</si>
  <si>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</si>
  <si>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</si>
  <si>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</si>
  <si>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</si>
  <si>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</si>
  <si>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</si>
  <si>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</si>
  <si>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</si>
  <si>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</si>
  <si>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</si>
  <si>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</si>
  <si>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</si>
  <si>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</si>
  <si>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</si>
  <si>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</si>
  <si>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</si>
  <si>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</si>
  <si>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</si>
  <si>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</si>
  <si>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</si>
  <si>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</si>
  <si>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</si>
  <si>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</si>
  <si>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</si>
  <si>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</si>
  <si>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</si>
  <si>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</si>
  <si>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</si>
  <si>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</si>
  <si>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</si>
  <si>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</si>
  <si>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</si>
  <si>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</si>
  <si>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</si>
  <si>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</si>
  <si>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</si>
  <si>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</si>
  <si>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</si>
  <si>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</si>
  <si>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</si>
  <si>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</si>
  <si>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</si>
  <si>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</si>
  <si>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</si>
  <si>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</si>
  <si>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</si>
  <si>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</si>
  <si>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</si>
  <si>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</si>
  <si>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</si>
  <si>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</si>
  <si>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</si>
  <si>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</si>
  <si>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</si>
  <si>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</si>
  <si>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</si>
  <si>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</si>
  <si>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</si>
  <si>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</si>
  <si>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</si>
  <si>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</si>
  <si>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</si>
  <si>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</si>
  <si>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</si>
  <si>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</si>
  <si>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</si>
  <si>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</si>
  <si>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</si>
  <si>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</si>
  <si>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</si>
  <si>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</si>
  <si>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</si>
  <si>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</si>
  <si>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</si>
  <si>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</si>
  <si>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</si>
  <si>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</si>
  <si>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</si>
  <si>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</si>
  <si>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</si>
  <si>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</si>
  <si>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</si>
  <si>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</si>
  <si>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</si>
  <si>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</si>
  <si>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</si>
  <si>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</si>
  <si>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</si>
  <si>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</si>
  <si>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</si>
  <si>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</si>
  <si>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</si>
  <si>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</si>
  <si>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</si>
  <si>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</si>
  <si>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</si>
  <si>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</si>
  <si>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</si>
  <si>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</si>
  <si>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</si>
  <si>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</si>
  <si>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</si>
  <si>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</si>
  <si>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</si>
  <si>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</si>
  <si>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</si>
  <si>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</si>
  <si>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</si>
  <si>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</si>
  <si>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</si>
  <si>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</si>
  <si>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</si>
  <si>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</si>
  <si>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</si>
  <si>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</si>
  <si>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</si>
  <si>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</si>
  <si>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</si>
  <si>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</si>
  <si>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</si>
  <si>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</si>
  <si>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</si>
  <si>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</si>
  <si>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</si>
  <si>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</si>
  <si>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</si>
  <si>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</si>
  <si>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</si>
  <si>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</si>
  <si>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</si>
  <si>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</si>
  <si>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</si>
  <si>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</si>
  <si>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</si>
  <si>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</si>
  <si>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</si>
  <si>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</si>
  <si>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</si>
  <si>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</si>
  <si>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</si>
  <si>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</si>
  <si>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</si>
  <si>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</si>
  <si>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</si>
  <si>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</si>
  <si>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</si>
  <si>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</si>
  <si>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</si>
  <si>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</si>
  <si>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</si>
  <si>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</si>
  <si>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</si>
  <si>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</si>
  <si>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</si>
  <si>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</si>
  <si>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</si>
  <si>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</si>
  <si>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</si>
  <si>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</si>
  <si>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</si>
  <si>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</si>
  <si>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</si>
  <si>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</si>
  <si>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</si>
  <si>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</si>
  <si>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</si>
  <si>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</si>
  <si>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</si>
  <si>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</si>
  <si>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</si>
  <si>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</si>
  <si>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</si>
  <si>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</si>
  <si>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</si>
  <si>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</si>
  <si>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</si>
  <si>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</si>
  <si>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</si>
  <si>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</si>
  <si>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</si>
  <si>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</si>
  <si>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</si>
  <si>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</si>
  <si>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</si>
  <si>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</si>
  <si>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</si>
  <si>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</si>
  <si>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</si>
  <si>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</si>
  <si>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</si>
  <si>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</si>
  <si>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</si>
  <si>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</si>
  <si>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</si>
  <si>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</si>
  <si>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</si>
  <si>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</si>
  <si>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</si>
  <si>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</si>
  <si>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</si>
  <si>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</si>
  <si>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</si>
  <si>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</si>
  <si>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</si>
  <si>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</si>
  <si>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</si>
  <si>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</si>
  <si>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</si>
  <si>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</si>
  <si>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</si>
  <si>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</si>
  <si>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</si>
  <si>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</si>
  <si>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</si>
  <si>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</si>
  <si>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</si>
  <si>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</si>
  <si>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</si>
  <si>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</si>
  <si>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</si>
  <si>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</si>
  <si>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</si>
  <si>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</si>
  <si>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</si>
  <si>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</si>
  <si>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</si>
  <si>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</si>
  <si>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</si>
  <si>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</si>
  <si>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</si>
  <si>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</si>
  <si>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</si>
  <si>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</si>
  <si>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</si>
  <si>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</si>
  <si>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</si>
  <si>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</si>
  <si>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</si>
  <si>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</si>
  <si>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</si>
  <si>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</si>
  <si>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</si>
  <si>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</si>
  <si>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</si>
  <si>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</si>
  <si>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</si>
  <si>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</si>
  <si>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</si>
  <si>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</si>
  <si>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</si>
  <si>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</si>
  <si>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</si>
  <si>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</si>
  <si>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</si>
  <si>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</si>
  <si>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</si>
  <si>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</si>
  <si>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</si>
  <si>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</si>
  <si>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</si>
  <si>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</si>
  <si>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</si>
  <si>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</si>
  <si>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</si>
  <si>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</si>
  <si>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</si>
  <si>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</si>
  <si>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</si>
  <si>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</si>
  <si>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</si>
  <si>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</si>
  <si>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</si>
  <si>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</si>
  <si>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</si>
  <si>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</si>
  <si>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</si>
  <si>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</si>
  <si>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</si>
  <si>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</si>
  <si>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</si>
  <si>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</si>
  <si>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</si>
  <si>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</si>
  <si>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</si>
  <si>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</si>
  <si>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</si>
  <si>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</si>
  <si>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</si>
  <si>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</si>
  <si>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</si>
  <si>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</si>
  <si>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</si>
  <si>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</si>
  <si>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</si>
  <si>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</si>
  <si>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</si>
  <si>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</si>
  <si>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</si>
  <si>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</si>
  <si>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</si>
  <si>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</si>
  <si>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</si>
  <si>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</si>
  <si>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</si>
  <si>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</si>
  <si>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</si>
  <si>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</si>
  <si>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</si>
  <si>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</si>
  <si>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</si>
  <si>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</si>
  <si>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</si>
  <si>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</si>
  <si>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</si>
  <si>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</si>
  <si>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</si>
  <si>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</si>
  <si>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</si>
  <si>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</si>
  <si>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</si>
  <si>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</si>
  <si>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</si>
  <si>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</si>
  <si>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</si>
  <si>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</si>
  <si>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</si>
  <si>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</si>
  <si>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</si>
  <si>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</si>
  <si>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</si>
  <si>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</si>
  <si>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</si>
  <si>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</si>
  <si>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</si>
  <si>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</si>
  <si>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</si>
  <si>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</si>
  <si>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</si>
  <si>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</si>
  <si>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</si>
  <si>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</si>
  <si>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</si>
  <si>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</si>
  <si>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</si>
  <si>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</si>
  <si>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</si>
  <si>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</si>
  <si>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</si>
  <si>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</si>
  <si>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</si>
  <si>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</si>
  <si>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</si>
  <si>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</si>
  <si>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</si>
  <si>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</si>
  <si>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</si>
  <si>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</si>
  <si>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</si>
  <si>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</si>
  <si>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</si>
  <si>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</si>
  <si>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</si>
  <si>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</si>
  <si>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</si>
  <si>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</si>
  <si>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</si>
  <si>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</si>
  <si>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</si>
  <si>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</si>
  <si>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</si>
  <si>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</si>
  <si>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</si>
  <si>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</si>
  <si>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</si>
  <si>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</si>
  <si>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</si>
  <si>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</si>
  <si>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</si>
  <si>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</si>
  <si>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</si>
  <si>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</si>
  <si>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</si>
  <si>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</si>
  <si>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</si>
  <si>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</si>
  <si>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</si>
  <si>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</si>
  <si>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</si>
  <si>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</si>
  <si>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</si>
  <si>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</si>
  <si>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</si>
  <si>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</si>
  <si>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</si>
  <si>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</si>
  <si>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</si>
  <si>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</si>
  <si>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</si>
  <si>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</si>
  <si>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</si>
  <si>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</si>
  <si>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</si>
  <si>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</si>
  <si>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</si>
  <si>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</si>
  <si>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</si>
  <si>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</si>
  <si>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</si>
  <si>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</si>
  <si>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</si>
  <si>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</si>
  <si>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</si>
  <si>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</si>
  <si>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</si>
  <si>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</si>
  <si>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</si>
  <si>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</si>
  <si>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</si>
  <si>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</si>
  <si>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</si>
  <si>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</si>
  <si>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</si>
  <si>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</si>
  <si>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</si>
  <si>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</si>
  <si>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</si>
  <si>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</si>
  <si>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</si>
  <si>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</si>
  <si>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</si>
  <si>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</si>
  <si>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</si>
  <si>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</si>
  <si>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</si>
  <si>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</si>
  <si>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</si>
  <si>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</si>
  <si>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</si>
  <si>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</si>
  <si>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</si>
  <si>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</si>
  <si>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</si>
  <si>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</si>
  <si>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</si>
  <si>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</si>
  <si>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</si>
  <si>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</si>
  <si>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</si>
  <si>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</si>
  <si>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</si>
  <si>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</si>
  <si>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</si>
  <si>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</si>
  <si>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</si>
  <si>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</si>
  <si>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</si>
  <si>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</si>
  <si>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</si>
  <si>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</si>
  <si>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</si>
  <si>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</si>
  <si>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</si>
  <si>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</si>
  <si>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</si>
  <si>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</si>
  <si>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</si>
  <si>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</si>
  <si>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</si>
  <si>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</si>
  <si>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</si>
  <si>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</si>
  <si>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</si>
  <si>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</si>
  <si>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</si>
  <si>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</si>
  <si>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</si>
  <si>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</si>
  <si>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</si>
  <si>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</si>
  <si>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</si>
  <si>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</si>
  <si>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</si>
  <si>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</si>
  <si>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</si>
  <si>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</si>
  <si>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</si>
  <si>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</si>
  <si>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</si>
  <si>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</si>
  <si>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</si>
  <si>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</si>
  <si>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</si>
  <si>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</si>
  <si>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</si>
  <si>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</si>
  <si>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</si>
  <si>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</si>
  <si>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</si>
  <si>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</si>
  <si>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</si>
  <si>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</si>
  <si>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</si>
  <si>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</si>
  <si>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</si>
  <si>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</si>
  <si>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</si>
  <si>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</si>
  <si>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</si>
  <si>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</si>
  <si>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</si>
  <si>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</si>
  <si>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</si>
  <si>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</si>
  <si>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</si>
  <si>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</si>
  <si>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</si>
  <si>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</si>
  <si>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</si>
  <si>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</si>
  <si>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</si>
  <si>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</si>
  <si>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</si>
  <si>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</si>
  <si>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</si>
  <si>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</si>
  <si>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</si>
  <si>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</si>
  <si>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</si>
  <si>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</si>
  <si>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</si>
  <si>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</si>
  <si>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</si>
  <si>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</si>
  <si>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</si>
  <si>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</si>
  <si>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</si>
  <si>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</si>
  <si>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</si>
  <si>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</si>
  <si>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</si>
  <si>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</si>
  <si>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</si>
  <si>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</si>
  <si>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</si>
  <si>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</si>
  <si>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</si>
  <si>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</si>
  <si>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</si>
  <si>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</si>
  <si>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</si>
  <si>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</si>
  <si>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</si>
  <si>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</si>
  <si>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</si>
  <si>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</si>
  <si>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</si>
  <si>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</si>
  <si>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</si>
  <si>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</si>
  <si>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</si>
  <si>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</si>
  <si>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</si>
  <si>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</si>
  <si>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</si>
  <si>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</si>
  <si>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</si>
  <si>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</si>
  <si>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</si>
  <si>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</si>
  <si>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</si>
  <si>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</si>
  <si>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</si>
  <si>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</si>
  <si>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</si>
  <si>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</si>
  <si>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</si>
  <si>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</si>
  <si>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</si>
  <si>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</si>
  <si>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</si>
  <si>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</si>
  <si>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</si>
  <si>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</si>
  <si>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</si>
  <si>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</si>
  <si>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</si>
  <si>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</si>
  <si>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</si>
  <si>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</si>
  <si>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</si>
  <si>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</si>
  <si>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</si>
  <si>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</si>
  <si>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</si>
  <si>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</si>
  <si>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</si>
  <si>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</si>
  <si>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</si>
  <si>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</si>
  <si>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</si>
  <si>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</si>
  <si>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</si>
  <si>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</si>
  <si>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</si>
  <si>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</si>
  <si>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</si>
  <si>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</si>
  <si>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</si>
  <si>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</si>
  <si>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</si>
  <si>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</si>
  <si>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</si>
  <si>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</si>
  <si>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</si>
  <si>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</si>
  <si>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</si>
  <si>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</si>
  <si>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</si>
  <si>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</si>
  <si>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</si>
  <si>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</si>
  <si>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</si>
  <si>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</si>
  <si>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</si>
  <si>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</si>
  <si>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</si>
  <si>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</si>
  <si>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</si>
  <si>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</si>
  <si>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</si>
  <si>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</si>
  <si>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</si>
  <si>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</si>
  <si>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</si>
  <si>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</si>
  <si>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</si>
  <si>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</si>
  <si>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</si>
  <si>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</si>
  <si>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</si>
  <si>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</si>
  <si>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</si>
  <si>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</si>
  <si>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</si>
  <si>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</si>
  <si>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</si>
  <si>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</si>
  <si>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</si>
  <si>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</si>
  <si>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</si>
  <si>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</si>
  <si>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</si>
  <si>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</si>
  <si>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</si>
  <si>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</si>
  <si>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</si>
  <si>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</si>
  <si>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</si>
  <si>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</si>
  <si>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</si>
  <si>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</si>
  <si>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</si>
  <si>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</si>
  <si>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</si>
  <si>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</si>
  <si>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</si>
  <si>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</si>
  <si>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</si>
  <si>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</si>
  <si>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</si>
  <si>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</si>
  <si>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</si>
  <si>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</si>
  <si>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</si>
  <si>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</si>
  <si>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</si>
  <si>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</si>
  <si>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</si>
  <si>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</si>
  <si>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</si>
  <si>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</si>
  <si>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</si>
  <si>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</si>
  <si>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</si>
  <si>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</si>
  <si>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</si>
  <si>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</si>
  <si>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</si>
  <si>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</si>
  <si>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</si>
  <si>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</si>
  <si>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</si>
  <si>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</si>
  <si>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</si>
  <si>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</si>
  <si>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</si>
  <si>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</si>
  <si>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</si>
  <si>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</si>
  <si>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</si>
  <si>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</si>
  <si>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</si>
  <si>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</si>
  <si>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</si>
  <si>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</si>
  <si>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</si>
  <si>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</si>
  <si>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</si>
  <si>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</si>
  <si>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</si>
  <si>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</si>
  <si>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</si>
  <si>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</si>
  <si>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</si>
  <si>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</si>
  <si>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</si>
  <si>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</si>
  <si>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</si>
  <si>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</si>
  <si>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</si>
  <si>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</si>
  <si>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</si>
  <si>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</si>
  <si>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</si>
  <si>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</si>
  <si>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</si>
  <si>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</si>
  <si>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</si>
  <si>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</si>
  <si>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</si>
  <si>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</si>
  <si>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</si>
  <si>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</si>
  <si>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</si>
  <si>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</si>
  <si>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</si>
  <si>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</si>
  <si>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</si>
  <si>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</si>
  <si>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</si>
  <si>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</si>
  <si>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</si>
  <si>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</si>
  <si>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</si>
  <si>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</si>
  <si>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</si>
  <si>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</si>
  <si>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</si>
  <si>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</si>
  <si>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</si>
  <si>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</si>
  <si>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</si>
  <si>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</si>
  <si>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</si>
  <si>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</si>
  <si>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</si>
  <si>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</si>
  <si>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</si>
  <si>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</si>
  <si>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</si>
  <si>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</si>
  <si>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</si>
  <si>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</si>
  <si>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</si>
  <si>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</si>
  <si>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</si>
  <si>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</si>
  <si>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</si>
  <si>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</si>
  <si>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</si>
  <si>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</si>
  <si>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</si>
  <si>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</si>
  <si>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</si>
  <si>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</si>
  <si>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</si>
  <si>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</si>
  <si>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</si>
  <si>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</si>
  <si>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</si>
  <si>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</si>
  <si>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</si>
  <si>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</si>
  <si>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</si>
  <si>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</si>
  <si>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</si>
  <si>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</si>
  <si>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</si>
  <si>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</si>
  <si>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</si>
  <si>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</si>
  <si>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</si>
  <si>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</si>
  <si>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</si>
  <si>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</si>
  <si>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</si>
  <si>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</si>
  <si>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</si>
  <si>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</si>
  <si>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</si>
  <si>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</si>
  <si>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</si>
  <si>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</si>
  <si>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</si>
  <si>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</si>
  <si>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</si>
  <si>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</si>
  <si>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</si>
  <si>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</si>
  <si>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</si>
  <si>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</si>
  <si>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</si>
  <si>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</si>
  <si>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</si>
  <si>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</si>
  <si>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</si>
  <si>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</si>
  <si>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</si>
  <si>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</si>
  <si>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</si>
  <si>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</si>
  <si>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</si>
  <si>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</si>
  <si>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</si>
  <si>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</si>
  <si>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</si>
  <si>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</si>
  <si>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</si>
  <si>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</si>
  <si>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</si>
  <si>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</si>
  <si>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</si>
  <si>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</si>
  <si>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</si>
  <si>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</si>
  <si>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</si>
  <si>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</si>
  <si>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</si>
  <si>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</si>
  <si>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</si>
  <si>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</si>
  <si>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</si>
  <si>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</si>
  <si>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</si>
  <si>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</si>
  <si>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</si>
  <si>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</si>
  <si>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</si>
  <si>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</si>
  <si>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</si>
  <si>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</si>
  <si>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</si>
  <si>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</si>
  <si>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</si>
  <si>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</si>
  <si>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</si>
  <si>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</si>
  <si>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</si>
  <si>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</si>
  <si>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</si>
  <si>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</si>
  <si>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</si>
  <si>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</si>
  <si>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</si>
  <si>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</si>
  <si>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</si>
  <si>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</si>
  <si>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</si>
  <si>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</si>
  <si>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</si>
  <si>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</si>
  <si>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</si>
  <si>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</si>
  <si>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</si>
  <si>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</si>
  <si>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</si>
  <si>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</si>
  <si>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</si>
  <si>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</si>
  <si>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</si>
  <si>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</si>
  <si>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</si>
  <si>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</si>
  <si>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</si>
  <si>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</si>
  <si>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</si>
  <si>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</si>
  <si>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</si>
  <si>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</si>
  <si>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</si>
  <si>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</si>
  <si>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</si>
  <si>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</si>
  <si>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</si>
  <si>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</si>
  <si>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</si>
  <si>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</si>
  <si>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</si>
  <si>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</si>
  <si>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</si>
  <si>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</si>
  <si>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</si>
  <si>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</si>
  <si>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</si>
  <si>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</si>
  <si>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</si>
  <si>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</si>
  <si>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</si>
  <si>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</si>
  <si>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</si>
  <si>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</si>
  <si>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</si>
  <si>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</si>
  <si>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</si>
  <si>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</si>
  <si>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</si>
  <si>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</si>
  <si>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</si>
  <si>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</si>
  <si>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</si>
  <si>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</si>
  <si>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</si>
  <si>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</si>
  <si>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</si>
  <si>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</si>
  <si>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</si>
  <si>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</si>
  <si>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</si>
  <si>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</si>
  <si>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</si>
  <si>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</si>
  <si>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</si>
  <si>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</si>
  <si>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</si>
  <si>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</si>
  <si>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</si>
  <si>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</si>
  <si>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</si>
  <si>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</si>
  <si>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</si>
  <si>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</si>
  <si>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</si>
  <si>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</si>
  <si>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</si>
  <si>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</si>
  <si>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</si>
  <si>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</si>
  <si>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</si>
  <si>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</si>
  <si>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</si>
  <si>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</si>
  <si>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</si>
  <si>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</si>
  <si>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</si>
  <si>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</si>
  <si>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</si>
  <si>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</si>
  <si>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</si>
  <si>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</si>
  <si>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</si>
  <si>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</si>
  <si>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</si>
  <si>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</si>
  <si>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</si>
  <si>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</si>
  <si>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</si>
  <si>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</si>
  <si>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</si>
  <si>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</si>
  <si>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</si>
  <si>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</si>
  <si>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</si>
  <si>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</si>
  <si>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</si>
  <si>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</si>
  <si>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</si>
  <si>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</si>
  <si>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</si>
  <si>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</si>
  <si>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</si>
  <si>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</si>
  <si>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</si>
  <si>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</si>
  <si>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</si>
  <si>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</si>
  <si>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</si>
  <si>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</si>
  <si>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</si>
  <si>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</si>
  <si>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</si>
  <si>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</si>
  <si>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</si>
  <si>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</si>
  <si>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</si>
  <si>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</si>
  <si>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</si>
  <si>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</si>
  <si>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</si>
  <si>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</si>
  <si>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</si>
  <si>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</si>
  <si>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</si>
  <si>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</si>
  <si>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</si>
  <si>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</si>
  <si>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</si>
  <si>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</si>
  <si>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</si>
  <si>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</si>
  <si>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</si>
  <si>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</si>
  <si>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</si>
  <si>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</si>
  <si>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</si>
  <si>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</si>
  <si>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</si>
  <si>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</si>
  <si>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</si>
  <si>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</si>
  <si>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</si>
  <si>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</si>
  <si>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</si>
  <si>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</si>
  <si>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</si>
  <si>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</si>
  <si>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</si>
  <si>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</si>
  <si>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</si>
  <si>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</si>
  <si>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</si>
  <si>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</si>
  <si>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</si>
  <si>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</si>
  <si>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</si>
  <si>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</si>
  <si>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</si>
  <si>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</si>
  <si>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</si>
  <si>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</si>
  <si>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</si>
  <si>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</si>
  <si>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</si>
  <si>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</si>
  <si>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</si>
  <si>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</si>
  <si>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</si>
  <si>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</si>
  <si>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</si>
  <si>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</si>
  <si>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</si>
  <si>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</si>
  <si>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</si>
  <si>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</si>
  <si>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</si>
  <si>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</si>
  <si>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</si>
  <si>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</si>
  <si>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</si>
  <si>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</si>
  <si>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</si>
  <si>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</si>
  <si>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</si>
  <si>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</si>
  <si>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</si>
  <si>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</si>
  <si>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</si>
  <si>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</si>
  <si>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</si>
  <si>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</si>
  <si>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</si>
  <si>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</si>
  <si>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</si>
  <si>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</si>
  <si>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</si>
  <si>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</si>
  <si>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</si>
  <si>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</si>
  <si>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</si>
  <si>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</si>
  <si>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</si>
  <si>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</si>
  <si>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</si>
  <si>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</si>
  <si>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</si>
  <si>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</si>
  <si>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</si>
  <si>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</si>
  <si>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</si>
  <si>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</si>
  <si>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</si>
  <si>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</si>
  <si>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</si>
  <si>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</si>
  <si>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</si>
  <si>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</si>
  <si>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</si>
  <si>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</si>
  <si>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</si>
  <si>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</si>
  <si>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</si>
  <si>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</si>
  <si>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</si>
  <si>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</si>
  <si>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</si>
  <si>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</si>
  <si>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</si>
  <si>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</si>
  <si>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</si>
  <si>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</si>
  <si>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</si>
  <si>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</si>
  <si>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</si>
  <si>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</si>
  <si>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</si>
  <si>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</si>
  <si>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</si>
  <si>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</si>
  <si>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</si>
  <si>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</si>
  <si>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</si>
  <si>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</si>
  <si>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</si>
  <si>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</si>
  <si>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</si>
  <si>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</si>
  <si>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</si>
  <si>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</si>
  <si>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</si>
  <si>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</si>
  <si>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</si>
  <si>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</si>
  <si>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</si>
  <si>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</si>
  <si>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</si>
  <si>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</si>
  <si>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</si>
  <si>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</si>
  <si>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</si>
  <si>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</si>
  <si>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</si>
  <si>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</si>
  <si>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</si>
  <si>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</si>
  <si>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</si>
  <si>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</si>
  <si>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</si>
  <si>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</si>
  <si>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</si>
  <si>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</si>
  <si>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</si>
  <si>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</si>
  <si>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</si>
  <si>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</si>
  <si>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</si>
  <si>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</si>
  <si>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</si>
  <si>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</si>
  <si>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</si>
  <si>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</si>
  <si>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</si>
  <si>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</si>
  <si>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</si>
  <si>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</si>
  <si>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</si>
  <si>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</si>
  <si>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</si>
  <si>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</si>
  <si>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</si>
  <si>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</si>
  <si>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</si>
  <si>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</si>
  <si>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</si>
  <si>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</si>
  <si>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</si>
  <si>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</si>
  <si>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</si>
  <si>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</si>
  <si>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</si>
  <si>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</si>
  <si>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</si>
  <si>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</si>
  <si>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</si>
  <si>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</si>
  <si>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</si>
  <si>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</si>
  <si>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</si>
  <si>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</si>
  <si>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</si>
  <si>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</si>
  <si>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</si>
  <si>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</si>
  <si>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</si>
  <si>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</si>
  <si>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</si>
  <si>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</si>
  <si>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</si>
  <si>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</si>
  <si>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</si>
  <si>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</si>
  <si>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</si>
  <si>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</si>
  <si>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</si>
  <si>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</si>
  <si>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</si>
  <si>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</si>
  <si>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</si>
  <si>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</si>
  <si>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</si>
  <si>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</si>
  <si>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</si>
  <si>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</si>
  <si>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</si>
  <si>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</si>
  <si>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</si>
  <si>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</si>
  <si>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</si>
  <si>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</si>
  <si>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</si>
  <si>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</si>
  <si>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</si>
  <si>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</si>
  <si>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</si>
  <si>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</si>
  <si>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</si>
  <si>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</si>
  <si>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</si>
  <si>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</si>
  <si>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</si>
  <si>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</si>
  <si>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</si>
  <si>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</si>
  <si>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</si>
  <si>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</si>
  <si>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</si>
  <si>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</si>
  <si>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</si>
  <si>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</si>
  <si>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</si>
  <si>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</si>
  <si>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</si>
  <si>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</si>
  <si>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</si>
  <si>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</si>
  <si>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</si>
  <si>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</si>
  <si>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</si>
  <si>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</si>
  <si>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</si>
  <si>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</si>
  <si>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</si>
  <si>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</si>
  <si>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</si>
  <si>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</si>
  <si>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</si>
  <si>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</si>
  <si>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</si>
  <si>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</si>
  <si>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</si>
  <si>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</si>
  <si>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</si>
  <si>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</si>
  <si>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</si>
  <si>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</si>
  <si>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</si>
  <si>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</si>
  <si>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</si>
  <si>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</si>
  <si>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</si>
  <si>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</si>
  <si>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</si>
  <si>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</si>
  <si>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</si>
  <si>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</si>
  <si>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</si>
  <si>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</si>
  <si>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</si>
  <si>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</si>
  <si>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</si>
  <si>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</si>
  <si>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</si>
  <si>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</si>
  <si>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</si>
  <si>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</si>
  <si>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</si>
  <si>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</si>
  <si>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</si>
  <si>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</si>
  <si>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</si>
  <si>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</si>
  <si>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</si>
  <si>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</si>
  <si>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</si>
  <si>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</si>
  <si>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</si>
  <si>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</si>
  <si>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</si>
  <si>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</si>
  <si>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</si>
  <si>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</si>
  <si>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</si>
  <si>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</si>
  <si>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</si>
  <si>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</si>
  <si>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</si>
  <si>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</si>
  <si>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</si>
  <si>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</si>
  <si>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</si>
  <si>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</si>
  <si>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</si>
  <si>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</si>
  <si>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</si>
  <si>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</si>
  <si>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</si>
  <si>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</si>
  <si>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</si>
  <si>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</si>
  <si>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</si>
  <si>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</si>
  <si>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</si>
  <si>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</si>
  <si>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</si>
  <si>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</si>
  <si>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</si>
  <si>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</si>
  <si>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</si>
  <si>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</si>
  <si>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</si>
  <si>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</si>
  <si>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</si>
  <si>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</si>
  <si>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</si>
  <si>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</si>
  <si>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</si>
  <si>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</si>
  <si>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</si>
  <si>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</si>
  <si>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</si>
  <si>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</si>
  <si>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</si>
  <si>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</si>
  <si>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</si>
  <si>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</si>
  <si>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</si>
  <si>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</si>
  <si>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</si>
  <si>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</si>
  <si>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</si>
  <si>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</si>
  <si>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</si>
  <si>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</si>
  <si>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</si>
  <si>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</si>
  <si>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</si>
  <si>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</si>
  <si>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</si>
  <si>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</si>
  <si>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</si>
  <si>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</si>
  <si>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</si>
  <si>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</si>
  <si>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</si>
  <si>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</si>
  <si>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</si>
  <si>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</si>
  <si>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</si>
  <si>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</si>
  <si>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</si>
  <si>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</si>
  <si>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</si>
  <si>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</si>
  <si>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</si>
  <si>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</si>
  <si>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</si>
  <si>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</si>
  <si>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</si>
  <si>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</si>
  <si>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</si>
  <si>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</si>
  <si>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</si>
  <si>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</si>
  <si>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</si>
  <si>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</si>
  <si>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</si>
  <si>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</si>
  <si>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</si>
  <si>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</si>
  <si>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</si>
  <si>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</si>
  <si>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</si>
  <si>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</si>
  <si>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</si>
  <si>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</si>
  <si>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</si>
  <si>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</si>
  <si>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</si>
  <si>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</si>
  <si>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</si>
  <si>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</si>
  <si>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</si>
  <si>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</si>
  <si>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</si>
  <si>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</si>
  <si>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</si>
  <si>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</si>
  <si>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</si>
  <si>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</si>
  <si>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</si>
  <si>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</si>
  <si>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</si>
  <si>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</si>
  <si>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</si>
  <si>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</si>
  <si>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</si>
  <si>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</si>
  <si>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</si>
  <si>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</si>
  <si>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</si>
  <si>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</si>
  <si>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</si>
  <si>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</si>
  <si>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</si>
  <si>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</si>
  <si>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</si>
  <si>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</si>
  <si>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</si>
  <si>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</si>
  <si>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</si>
  <si>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</si>
  <si>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</si>
  <si>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</si>
  <si>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</si>
  <si>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</si>
  <si>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</si>
  <si>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</si>
  <si>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</si>
  <si>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</si>
  <si>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</si>
  <si>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</si>
  <si>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</si>
  <si>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</si>
  <si>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</si>
  <si>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</si>
  <si>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</si>
  <si>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</si>
  <si>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</si>
  <si>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</si>
  <si>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</si>
  <si>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</si>
  <si>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</si>
  <si>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</si>
  <si>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</si>
  <si>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</si>
  <si>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</si>
  <si>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</si>
  <si>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</si>
  <si>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</si>
  <si>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</si>
  <si>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</si>
  <si>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</si>
  <si>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</si>
  <si>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</si>
  <si>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</si>
  <si>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</si>
  <si>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</si>
  <si>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</si>
  <si>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</si>
  <si>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</si>
  <si>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</si>
  <si>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</si>
  <si>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</si>
  <si>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</si>
  <si>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</si>
  <si>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</si>
  <si>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</si>
  <si>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</si>
  <si>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</si>
  <si>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</si>
  <si>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</si>
  <si>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</si>
  <si>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</si>
  <si>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</si>
  <si>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</si>
  <si>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</si>
  <si>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</si>
  <si>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</si>
  <si>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</si>
  <si>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</si>
  <si>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</si>
  <si>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</si>
  <si>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</si>
  <si>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</si>
  <si>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</si>
  <si>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</si>
  <si>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</si>
  <si>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</si>
  <si>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</si>
  <si>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</si>
  <si>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</si>
  <si>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</si>
  <si>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</si>
  <si>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</si>
  <si>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</si>
  <si>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</si>
  <si>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</si>
  <si>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</si>
  <si>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</si>
  <si>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</si>
  <si>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</si>
  <si>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</si>
  <si>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</si>
  <si>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</si>
  <si>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</si>
  <si>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</si>
  <si>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</si>
  <si>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</si>
  <si>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</si>
  <si>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</si>
  <si>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</si>
  <si>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</si>
  <si>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</si>
  <si>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</si>
  <si>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</si>
  <si>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</si>
  <si>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</si>
  <si>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</si>
  <si>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</si>
  <si>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</si>
  <si>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</si>
  <si>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</si>
  <si>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</si>
  <si>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</si>
  <si>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</si>
  <si>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</si>
  <si>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</si>
  <si>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</si>
  <si>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</si>
  <si>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</si>
  <si>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</si>
  <si>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</si>
  <si>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</si>
  <si>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</si>
  <si>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</si>
  <si>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</si>
  <si>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</si>
  <si>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</si>
  <si>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</si>
  <si>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</si>
  <si>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</si>
  <si>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</si>
  <si>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</si>
  <si>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</si>
  <si>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</si>
  <si>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</si>
  <si>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</si>
  <si>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</si>
  <si>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</si>
  <si>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</si>
  <si>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</si>
  <si>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</si>
  <si>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</si>
  <si>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</si>
  <si>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</si>
  <si>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</si>
  <si>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</si>
  <si>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</si>
  <si>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</si>
  <si>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</si>
  <si>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</si>
  <si>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</si>
  <si>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</si>
  <si>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</si>
  <si>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</si>
  <si>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</si>
  <si>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</si>
  <si>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</si>
  <si>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</si>
  <si>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</si>
  <si>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</si>
  <si>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</si>
  <si>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</si>
  <si>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</si>
  <si>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</si>
  <si>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</si>
  <si>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</si>
  <si>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</si>
  <si>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</si>
  <si>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</si>
  <si>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</si>
  <si>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</si>
  <si>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</si>
  <si>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</si>
  <si>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</si>
  <si>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</si>
  <si>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</si>
  <si>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</si>
  <si>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</si>
  <si>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</si>
  <si>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</si>
  <si>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</si>
  <si>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</si>
  <si>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</si>
  <si>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</si>
  <si>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</si>
  <si>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</si>
  <si>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</si>
  <si>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</si>
  <si>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</si>
  <si>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</si>
  <si>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</si>
  <si>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</si>
  <si>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</si>
  <si>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</si>
  <si>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</si>
  <si>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</si>
  <si>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</si>
  <si>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</si>
  <si>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</si>
  <si>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</si>
  <si>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</si>
  <si>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</si>
  <si>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</si>
  <si>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</si>
  <si>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</si>
  <si>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</si>
  <si>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</si>
  <si>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</si>
  <si>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</si>
  <si>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</si>
  <si>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</si>
  <si>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</si>
  <si>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</si>
  <si>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</si>
  <si>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</si>
  <si>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</si>
  <si>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</si>
  <si>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</si>
  <si>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</si>
  <si>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</si>
  <si>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</si>
  <si>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</si>
  <si>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</si>
  <si>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</si>
  <si>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</si>
  <si>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</si>
  <si>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</si>
  <si>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</si>
  <si>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</si>
  <si>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</si>
  <si>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</si>
  <si>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</si>
  <si>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</si>
  <si>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</si>
  <si>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</si>
  <si>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</si>
  <si>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</si>
  <si>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</si>
  <si>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</si>
  <si>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</si>
  <si>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</si>
  <si>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</si>
  <si>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</si>
  <si>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</si>
  <si>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</si>
  <si>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</si>
  <si>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</si>
  <si>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</si>
  <si>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</si>
  <si>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</si>
  <si>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</si>
  <si>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</si>
  <si>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</si>
  <si>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</si>
  <si>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</si>
  <si>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</si>
  <si>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</si>
  <si>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</si>
  <si>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</si>
  <si>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</si>
  <si>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</si>
  <si>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</si>
  <si>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</si>
  <si>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</si>
  <si>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</si>
  <si>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</si>
  <si>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</si>
  <si>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</si>
  <si>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</si>
  <si>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</si>
  <si>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</si>
  <si>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</si>
  <si>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</si>
  <si>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</si>
  <si>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</si>
  <si>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</si>
  <si>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</si>
  <si>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</si>
  <si>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</si>
  <si>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</si>
  <si>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</si>
  <si>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</si>
  <si>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</si>
  <si>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</si>
  <si>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</si>
  <si>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</si>
  <si>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</si>
  <si>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</si>
  <si>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</si>
  <si>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</si>
  <si>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</si>
  <si>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</si>
  <si>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</si>
  <si>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</si>
  <si>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</si>
  <si>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</si>
  <si>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</si>
  <si>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</si>
  <si>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</si>
  <si>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</si>
  <si>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</si>
  <si>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</si>
  <si>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</si>
  <si>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</si>
  <si>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</si>
  <si>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</si>
  <si>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</si>
  <si>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</si>
  <si>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</si>
  <si>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</si>
  <si>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</si>
  <si>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</si>
  <si>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</si>
  <si>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</si>
  <si>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</si>
  <si>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</si>
  <si>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</si>
  <si>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</si>
  <si>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</si>
  <si>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</si>
  <si>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</si>
  <si>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</si>
  <si>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</si>
  <si>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</si>
  <si>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</si>
  <si>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</si>
  <si>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</si>
  <si>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</si>
  <si>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</si>
  <si>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</si>
  <si>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</si>
  <si>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</si>
  <si>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</si>
  <si>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</si>
  <si>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</si>
  <si>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</si>
  <si>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</si>
  <si>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</si>
  <si>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</si>
  <si>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</si>
  <si>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</si>
  <si>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</si>
  <si>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</si>
  <si>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</si>
  <si>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</si>
  <si>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</si>
  <si>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</si>
  <si>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</si>
  <si>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</si>
  <si>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</si>
  <si>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</si>
  <si>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</si>
  <si>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</si>
  <si>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</si>
  <si>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</si>
  <si>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</si>
  <si>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</si>
  <si>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</si>
  <si>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</si>
  <si>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</si>
  <si>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</si>
  <si>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</si>
  <si>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</si>
  <si>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</si>
  <si>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</si>
  <si>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</si>
  <si>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</si>
  <si>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</si>
  <si>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</si>
  <si>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</si>
  <si>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</si>
  <si>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</si>
  <si>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</si>
  <si>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</si>
  <si>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</si>
  <si>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</si>
  <si>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</si>
  <si>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</si>
  <si>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</si>
  <si>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</si>
  <si>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</si>
  <si>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</si>
  <si>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</si>
  <si>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</si>
  <si>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</si>
  <si>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</si>
  <si>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</si>
  <si>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</si>
  <si>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</si>
  <si>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</si>
  <si>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</si>
  <si>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</si>
  <si>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</si>
  <si>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</si>
  <si>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</si>
  <si>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</si>
  <si>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</si>
  <si>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</si>
  <si>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</si>
  <si>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</si>
  <si>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</si>
  <si>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</si>
  <si>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</si>
  <si>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</si>
  <si>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</si>
  <si>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</si>
  <si>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</si>
  <si>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</si>
  <si>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</si>
  <si>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</si>
  <si>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</si>
  <si>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</si>
  <si>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</si>
  <si>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</si>
  <si>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</si>
  <si>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</si>
  <si>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</si>
  <si>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</si>
  <si>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</si>
  <si>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</si>
  <si>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</si>
  <si>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</si>
  <si>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</si>
  <si>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</si>
  <si>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</si>
  <si>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</si>
  <si>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</si>
  <si>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</si>
  <si>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</si>
  <si>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</si>
  <si>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</si>
  <si>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</si>
  <si>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</si>
  <si>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</si>
  <si>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</si>
  <si>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</si>
  <si>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</si>
  <si>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</si>
  <si>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</si>
  <si>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</si>
  <si>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</si>
  <si>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</si>
  <si>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</si>
  <si>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</si>
  <si>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</si>
  <si>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</si>
  <si>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</si>
  <si>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</si>
  <si>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</si>
  <si>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</si>
  <si>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</si>
  <si>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</si>
  <si>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</si>
  <si>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</si>
  <si>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</si>
  <si>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</si>
  <si>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</si>
  <si>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</si>
  <si>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</si>
  <si>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</si>
  <si>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</si>
  <si>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</si>
  <si>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</si>
  <si>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</si>
  <si>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</si>
  <si>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</si>
  <si>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</si>
  <si>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</si>
  <si>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</si>
  <si>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</si>
  <si>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</si>
  <si>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</si>
  <si>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</si>
  <si>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</si>
  <si>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</si>
  <si>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</si>
  <si>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</si>
  <si>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</si>
  <si>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</si>
  <si>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</si>
  <si>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</si>
  <si>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</si>
  <si>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</si>
  <si>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</si>
  <si>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</si>
  <si>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</si>
  <si>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</si>
  <si>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</si>
  <si>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</si>
  <si>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</si>
  <si>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</si>
  <si>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</si>
  <si>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</si>
  <si>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</si>
  <si>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</si>
  <si>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</si>
  <si>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</si>
  <si>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</si>
  <si>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</si>
  <si>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</si>
  <si>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</si>
  <si>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</si>
  <si>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</si>
  <si>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</si>
  <si>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</si>
  <si>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</si>
  <si>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</si>
  <si>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</si>
  <si>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</si>
  <si>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</si>
  <si>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</si>
  <si>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</si>
  <si>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</si>
  <si>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</si>
  <si>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</si>
  <si>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</si>
  <si>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</si>
  <si>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</si>
  <si>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</si>
  <si>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</si>
  <si>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</si>
  <si>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</si>
  <si>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</si>
  <si>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</si>
  <si>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</si>
  <si>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</si>
  <si>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</si>
  <si>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</si>
  <si>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</si>
  <si>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</si>
  <si>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</si>
  <si>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</si>
  <si>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</si>
  <si>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</si>
  <si>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</si>
  <si>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</si>
  <si>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</si>
  <si>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</si>
  <si>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</si>
  <si>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</si>
  <si>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</si>
  <si>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</si>
  <si>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</si>
  <si>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</si>
  <si>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</si>
  <si>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</si>
  <si>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</si>
  <si>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</si>
  <si>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</si>
  <si>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</si>
  <si>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</si>
  <si>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</si>
  <si>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</si>
  <si>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</si>
  <si>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</si>
  <si>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</si>
  <si>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</si>
  <si>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</si>
  <si>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</si>
  <si>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</si>
  <si>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</si>
  <si>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</si>
  <si>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</si>
  <si>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</si>
  <si>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</si>
  <si>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</si>
  <si>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</si>
  <si>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</si>
  <si>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</si>
  <si>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</si>
  <si>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</si>
  <si>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</si>
  <si>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</si>
  <si>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</si>
  <si>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</si>
  <si>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</si>
  <si>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</si>
  <si>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</si>
  <si>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</si>
  <si>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</si>
  <si>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</si>
  <si>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</si>
  <si>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</si>
  <si>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</si>
  <si>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</si>
  <si>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</si>
  <si>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</si>
  <si>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</si>
  <si>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</si>
  <si>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</si>
  <si>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</si>
  <si>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</si>
  <si>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</si>
  <si>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</si>
  <si>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</si>
  <si>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</si>
  <si>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</si>
  <si>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</si>
  <si>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</si>
  <si>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</si>
  <si>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</si>
  <si>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</si>
  <si>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</si>
  <si>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</si>
  <si>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</si>
  <si>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</si>
  <si>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</si>
  <si>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</si>
  <si>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</si>
  <si>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</si>
  <si>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</si>
  <si>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</si>
  <si>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</si>
  <si>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</si>
  <si>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</si>
  <si>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</si>
  <si>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</si>
  <si>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</si>
  <si>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</si>
  <si>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</si>
  <si>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</si>
  <si>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</si>
  <si>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</si>
  <si>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</si>
  <si>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</si>
  <si>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</si>
  <si>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</si>
  <si>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</si>
  <si>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</si>
  <si>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</si>
  <si>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</si>
  <si>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</si>
  <si>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</si>
  <si>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</si>
  <si>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</si>
  <si>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</si>
  <si>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</si>
  <si>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</si>
  <si>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</si>
  <si>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</si>
  <si>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</si>
  <si>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</si>
  <si>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</si>
  <si>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</si>
  <si>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</si>
  <si>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</si>
  <si>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</si>
  <si>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</si>
  <si>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</si>
  <si>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</si>
  <si>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</si>
  <si>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</si>
  <si>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</si>
  <si>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</si>
  <si>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</si>
  <si>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</si>
  <si>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</si>
  <si>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</si>
  <si>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</si>
  <si>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</si>
  <si>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</si>
  <si>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</si>
  <si>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</si>
  <si>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</si>
  <si>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</si>
  <si>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</si>
  <si>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</si>
  <si>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</si>
  <si>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</si>
  <si>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</si>
  <si>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</si>
  <si>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</si>
  <si>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</si>
  <si>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</si>
  <si>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</si>
  <si>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</si>
  <si>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</si>
  <si>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</si>
  <si>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</si>
  <si>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</si>
  <si>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</si>
  <si>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</si>
  <si>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</si>
  <si>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</si>
  <si>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</si>
  <si>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</si>
  <si>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</si>
  <si>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</si>
  <si>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</si>
  <si>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</si>
  <si>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</si>
  <si>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</si>
  <si>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</si>
  <si>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</si>
  <si>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</si>
  <si>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</si>
  <si>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</si>
  <si>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</si>
  <si>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</si>
  <si>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</si>
  <si>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</si>
  <si>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</si>
  <si>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</si>
  <si>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</si>
  <si>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</si>
  <si>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</si>
  <si>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</si>
  <si>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</si>
  <si>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</si>
  <si>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</si>
  <si>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</si>
  <si>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</si>
  <si>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</si>
  <si>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</si>
  <si>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</si>
  <si>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</si>
  <si>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</si>
  <si>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</si>
  <si>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</si>
  <si>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</si>
  <si>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</si>
  <si>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</si>
  <si>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</si>
  <si>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</si>
  <si>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</si>
  <si>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</si>
  <si>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</si>
  <si>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</si>
  <si>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</si>
  <si>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</si>
  <si>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</si>
  <si>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</si>
  <si>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</si>
  <si>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</si>
  <si>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</si>
  <si>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</si>
  <si>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</si>
  <si>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</si>
  <si>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</si>
  <si>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</si>
  <si>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</si>
  <si>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</si>
  <si>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</si>
  <si>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</si>
  <si>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</si>
  <si>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</si>
  <si>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</si>
  <si>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</si>
  <si>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</si>
  <si>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</si>
  <si>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</si>
  <si>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</si>
  <si>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</si>
  <si>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</si>
  <si>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</si>
  <si>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</si>
  <si>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</si>
  <si>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</si>
  <si>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</si>
  <si>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</si>
  <si>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</si>
  <si>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</si>
  <si>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</si>
  <si>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</si>
  <si>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</si>
  <si>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</si>
  <si>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</si>
  <si>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</si>
  <si>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</si>
  <si>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</si>
  <si>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</si>
  <si>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</si>
  <si>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</si>
  <si>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</si>
  <si>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</si>
  <si>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</si>
  <si>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</si>
  <si>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</si>
  <si>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</si>
  <si>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</si>
  <si>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</si>
  <si>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</si>
  <si>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</si>
  <si>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</si>
  <si>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</si>
  <si>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</si>
  <si>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</si>
  <si>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</si>
  <si>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</si>
  <si>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</si>
  <si>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</si>
  <si>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</si>
  <si>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</si>
  <si>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</si>
  <si>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</si>
  <si>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</si>
  <si>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</si>
  <si>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</si>
  <si>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</si>
  <si>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</si>
  <si>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</si>
  <si>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</si>
  <si>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</si>
  <si>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</si>
  <si>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</si>
  <si>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</si>
  <si>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</si>
  <si>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</si>
  <si>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</si>
  <si>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</si>
  <si>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</si>
  <si>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</si>
  <si>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</si>
  <si>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</si>
  <si>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</si>
  <si>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</si>
  <si>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</si>
  <si>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</si>
  <si>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</si>
  <si>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</si>
  <si>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</si>
  <si>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</si>
  <si>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</si>
  <si>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</si>
  <si>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</si>
  <si>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</si>
  <si>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</si>
  <si>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</si>
  <si>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</si>
  <si>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</si>
  <si>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</si>
  <si>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</si>
  <si>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</si>
  <si>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</si>
  <si>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</si>
  <si>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</si>
  <si>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</si>
  <si>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</si>
  <si>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</si>
  <si>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</si>
  <si>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</si>
  <si>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</si>
  <si>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</si>
  <si>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</si>
  <si>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</si>
  <si>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</si>
  <si>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</si>
  <si>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</si>
  <si>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</si>
  <si>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</si>
  <si>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</si>
  <si>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</si>
  <si>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</si>
  <si>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</si>
  <si>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</si>
  <si>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</si>
  <si>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</si>
  <si>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</si>
  <si>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</si>
  <si>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</si>
  <si>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</si>
  <si>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</si>
  <si>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</si>
  <si>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</si>
  <si>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</si>
  <si>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</si>
  <si>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</si>
  <si>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</si>
  <si>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</si>
  <si>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</si>
  <si>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</si>
  <si>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</si>
  <si>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</si>
  <si>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</si>
  <si>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</si>
  <si>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</si>
  <si>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</si>
  <si>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</si>
  <si>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</si>
  <si>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</si>
  <si>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</si>
  <si>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</si>
  <si>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</si>
  <si>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</si>
  <si>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</si>
  <si>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</si>
  <si>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</si>
  <si>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</si>
  <si>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</si>
  <si>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</si>
  <si>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</si>
  <si>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</si>
  <si>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</si>
  <si>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</si>
  <si>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</si>
  <si>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</si>
  <si>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</si>
  <si>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</si>
  <si>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</si>
  <si>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</si>
  <si>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</si>
  <si>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</si>
  <si>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</si>
  <si>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</si>
  <si>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</si>
  <si>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</si>
  <si>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</si>
  <si>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</si>
  <si>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</si>
  <si>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</si>
  <si>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</si>
  <si>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</si>
  <si>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</si>
  <si>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</si>
  <si>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</si>
  <si>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</si>
  <si>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</si>
  <si>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</si>
  <si>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</si>
  <si>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</si>
  <si>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</si>
  <si>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</si>
  <si>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</si>
  <si>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</si>
  <si>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</si>
  <si>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</si>
  <si>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</si>
  <si>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</si>
  <si>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</si>
  <si>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</si>
  <si>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</si>
  <si>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</si>
  <si>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</si>
  <si>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</si>
  <si>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</si>
  <si>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</si>
  <si>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</si>
  <si>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</si>
  <si>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</si>
  <si>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</si>
  <si>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</si>
  <si>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</si>
  <si>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</si>
  <si>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</si>
  <si>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</si>
  <si>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</si>
  <si>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</si>
  <si>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</si>
  <si>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</si>
  <si>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</si>
  <si>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</si>
  <si>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</si>
  <si>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</si>
  <si>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</si>
  <si>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</si>
  <si>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</si>
  <si>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</si>
  <si>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</si>
  <si>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</si>
  <si>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</si>
  <si>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</si>
  <si>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</si>
  <si>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</si>
  <si>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</si>
  <si>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</si>
  <si>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</si>
  <si>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</si>
  <si>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</si>
  <si>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</si>
  <si>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</si>
  <si>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</si>
  <si>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</si>
  <si>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</si>
  <si>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</si>
  <si>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</si>
  <si>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</si>
  <si>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</si>
  <si>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</si>
  <si>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</si>
  <si>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</si>
  <si>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</si>
  <si>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</si>
  <si>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</si>
  <si>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</si>
  <si>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</si>
  <si>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</si>
  <si>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</si>
  <si>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</si>
  <si>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</si>
  <si>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</si>
  <si>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</si>
  <si>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</si>
  <si>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</si>
  <si>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</si>
  <si>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</si>
  <si>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</si>
  <si>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</si>
  <si>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</si>
  <si>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</si>
  <si>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</si>
  <si>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</si>
  <si>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</si>
  <si>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</si>
  <si>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</si>
  <si>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</si>
  <si>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</si>
  <si>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</si>
  <si>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</si>
  <si>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</si>
  <si>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</si>
  <si>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</si>
  <si>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</si>
  <si>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</si>
  <si>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</si>
  <si>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</si>
  <si>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</si>
  <si>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</si>
  <si>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</si>
  <si>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</si>
  <si>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</si>
  <si>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</si>
  <si>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</si>
  <si>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</si>
  <si>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</si>
  <si>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</si>
  <si>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</si>
  <si>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</si>
  <si>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</si>
  <si>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</si>
  <si>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</si>
  <si>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</si>
  <si>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</si>
  <si>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</si>
  <si>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</si>
  <si>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</si>
  <si>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</si>
  <si>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</si>
  <si>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</si>
  <si>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</si>
  <si>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</si>
  <si>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</si>
  <si>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</si>
  <si>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</si>
  <si>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</si>
  <si>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</si>
  <si>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</si>
  <si>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</si>
  <si>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</si>
  <si>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</si>
  <si>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</si>
  <si>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</si>
  <si>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</si>
  <si>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</si>
  <si>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</si>
  <si>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</si>
  <si>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</si>
  <si>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</si>
  <si>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</si>
  <si>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</si>
  <si>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</si>
  <si>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</si>
  <si>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</si>
  <si>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</si>
  <si>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</si>
  <si>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</si>
  <si>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</si>
  <si>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</si>
  <si>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</si>
  <si>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</si>
  <si>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</si>
  <si>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</si>
  <si>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</si>
  <si>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</si>
  <si>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</si>
  <si>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</si>
  <si>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</si>
  <si>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</si>
  <si>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</si>
  <si>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</si>
  <si>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</si>
  <si>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</si>
  <si>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</si>
  <si>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</si>
  <si>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</si>
  <si>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</si>
  <si>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</si>
  <si>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</si>
  <si>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</si>
  <si>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</si>
  <si>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</si>
  <si>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</si>
  <si>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</si>
  <si>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</si>
  <si>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</si>
  <si>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</si>
  <si>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</si>
  <si>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</si>
  <si>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</si>
  <si>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</si>
  <si>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</si>
  <si>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</si>
  <si>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</si>
  <si>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</si>
  <si>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</si>
  <si>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</si>
  <si>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</si>
  <si>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</si>
  <si>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</si>
  <si>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</si>
  <si>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</si>
  <si>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</si>
  <si>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</si>
  <si>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</si>
  <si>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</si>
  <si>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</si>
  <si>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</si>
  <si>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</si>
  <si>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</si>
  <si>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</si>
  <si>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</si>
  <si>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</si>
  <si>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</si>
  <si>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</si>
  <si>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</si>
  <si>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</si>
  <si>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</si>
  <si>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</si>
  <si>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</si>
  <si>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</si>
  <si>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</si>
  <si>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</si>
  <si>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</si>
  <si>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</si>
  <si>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</si>
  <si>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</si>
  <si>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</si>
  <si>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</si>
  <si>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</si>
  <si>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</si>
  <si>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</si>
  <si>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</si>
  <si>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</si>
  <si>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</si>
  <si>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</si>
  <si>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</si>
  <si>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</si>
  <si>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</si>
  <si>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</si>
  <si>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</si>
  <si>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</si>
  <si>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</si>
  <si>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</si>
  <si>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</si>
  <si>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</si>
  <si>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</si>
  <si>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</si>
  <si>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</si>
  <si>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</si>
  <si>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</si>
  <si>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</si>
  <si>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</si>
  <si>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</si>
  <si>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</si>
  <si>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</si>
  <si>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</si>
  <si>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</si>
  <si>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</si>
  <si>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</si>
  <si>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</si>
  <si>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</si>
  <si>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</si>
  <si>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</si>
  <si>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</si>
  <si>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</si>
  <si>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</si>
  <si>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</si>
  <si>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</si>
  <si>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</si>
  <si>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</si>
  <si>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</si>
  <si>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</si>
  <si>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</si>
  <si>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</si>
  <si>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</si>
  <si>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</si>
  <si>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</si>
  <si>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</si>
  <si>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</si>
  <si>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</si>
  <si>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</si>
  <si>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</si>
  <si>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</si>
  <si>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</si>
  <si>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</si>
  <si>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</si>
  <si>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</si>
  <si>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</si>
  <si>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</si>
  <si>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</si>
  <si>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</si>
  <si>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</si>
  <si>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</si>
  <si>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</si>
  <si>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</si>
  <si>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</si>
  <si>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</si>
  <si>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</si>
  <si>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</si>
  <si>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</si>
  <si>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</si>
  <si>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</si>
  <si>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</si>
  <si>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</si>
  <si>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</si>
  <si>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</si>
  <si>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</si>
  <si>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</si>
  <si>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</si>
  <si>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</si>
  <si>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</si>
  <si>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</si>
  <si>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</si>
  <si>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</si>
  <si>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</si>
  <si>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</si>
  <si>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</si>
  <si>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</si>
  <si>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</si>
  <si>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</si>
  <si>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</si>
  <si>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</si>
  <si>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</si>
  <si>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</si>
  <si>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</si>
  <si>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</si>
  <si>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</si>
  <si>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</si>
  <si>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</si>
  <si>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</si>
  <si>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</si>
  <si>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</si>
  <si>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</si>
  <si>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</si>
  <si>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</si>
  <si>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</si>
  <si>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</si>
  <si>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</si>
  <si>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</si>
  <si>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</si>
  <si>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</si>
  <si>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</si>
  <si>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</si>
  <si>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</si>
  <si>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</si>
  <si>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</si>
  <si>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</si>
  <si>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</si>
  <si>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</si>
  <si>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</si>
  <si>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</si>
  <si>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</si>
  <si>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</si>
  <si>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</si>
  <si>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</si>
  <si>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</si>
  <si>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</si>
  <si>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</si>
  <si>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</si>
  <si>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</si>
  <si>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</si>
  <si>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</si>
  <si>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</si>
  <si>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</si>
  <si>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</si>
  <si>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</si>
  <si>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</si>
  <si>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</si>
  <si>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</si>
  <si>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</si>
  <si>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</si>
  <si>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</si>
  <si>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</si>
  <si>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</si>
  <si>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</si>
  <si>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</si>
  <si>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</si>
  <si>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</si>
  <si>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</si>
  <si>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</si>
  <si>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</si>
  <si>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</si>
  <si>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</si>
  <si>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</si>
  <si>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</si>
  <si>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</si>
  <si>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</si>
  <si>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</si>
  <si>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</si>
  <si>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</si>
  <si>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</si>
  <si>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</si>
  <si>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</si>
  <si>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</si>
  <si>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</si>
  <si>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</si>
  <si>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</si>
  <si>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</si>
  <si>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</si>
  <si>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</si>
  <si>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</si>
  <si>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</si>
  <si>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</si>
  <si>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</si>
  <si>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</si>
  <si>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</si>
  <si>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</si>
  <si>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</si>
  <si>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</si>
  <si>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</si>
  <si>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</si>
  <si>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</si>
  <si>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</si>
  <si>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طلب از داریوش 16/10/1399</t>
  </si>
  <si>
    <t>بدهی به رضا 2 عدد سکه 16/10/1399</t>
  </si>
  <si>
    <t>17/10/1399</t>
  </si>
  <si>
    <t>وغدیر 16387 تا 1109</t>
  </si>
  <si>
    <t>پارس 1724 تا 16220</t>
  </si>
  <si>
    <t>طلب از داود 17/10/1399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</si>
</sst>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zoomScaleNormal="100" workbookViewId="0">
      <selection activeCell="E9" sqref="E9"/>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2798.2393469906792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0.44134895084230752</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5871</v>
      </c>
      <c r="P98" s="18">
        <v>-4000000</v>
      </c>
      <c r="Q98" s="97">
        <v>1</v>
      </c>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67192797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J87" zoomScale="80" zoomScaleNormal="80"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5051008732.8875923</v>
      </c>
      <c r="M21" s="166" t="s">
        <v>4276</v>
      </c>
      <c r="N21" s="111">
        <f>O21*P21</f>
        <v>2824245150</v>
      </c>
      <c r="O21" s="97">
        <v>2544365</v>
      </c>
      <c r="P21" s="183">
        <f>P45</f>
        <v>1110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15925000</v>
      </c>
      <c r="O23" s="97">
        <v>1000</v>
      </c>
      <c r="P23" s="183">
        <f>P43</f>
        <v>15925</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5275261955.8875923</v>
      </c>
      <c r="G24" s="93">
        <f t="shared" si="0"/>
        <v>-4994955610.5056534</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21800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15925</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343418460</v>
      </c>
      <c r="O28" s="67">
        <v>309386</v>
      </c>
      <c r="P28" s="97">
        <f>P45</f>
        <v>1110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-5051008732.8875923</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5874</v>
      </c>
      <c r="L36" s="115">
        <v>500000</v>
      </c>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t="s">
        <v>5869</v>
      </c>
      <c r="L37" s="115">
        <v>2500000</v>
      </c>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-87192797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52592910</v>
      </c>
      <c r="O41" s="67">
        <v>47381</v>
      </c>
      <c r="P41" s="67">
        <f>P45</f>
        <v>1110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52592910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-61283902.861313872</v>
      </c>
      <c r="K43" s="97" t="s">
        <v>5516</v>
      </c>
      <c r="L43" s="115">
        <f>J152</f>
        <v>343271940</v>
      </c>
      <c r="M43" s="19" t="s">
        <v>4358</v>
      </c>
      <c r="N43" s="115">
        <f t="shared" si="22"/>
        <v>191100000</v>
      </c>
      <c r="O43" s="67">
        <v>12000</v>
      </c>
      <c r="P43" s="67">
        <v>15925</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5674</v>
      </c>
      <c r="L44" s="115">
        <f>-747*P48</f>
        <v>-18973800</v>
      </c>
      <c r="M44" s="19" t="s">
        <v>4362</v>
      </c>
      <c r="N44" s="115">
        <f t="shared" si="22"/>
        <v>0</v>
      </c>
      <c r="O44" s="67">
        <v>0</v>
      </c>
      <c r="P44" s="67">
        <v>21800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5870</v>
      </c>
      <c r="L45" s="115">
        <f>-20*P47</f>
        <v>-23700000</v>
      </c>
      <c r="M45" s="19" t="s">
        <v>4160</v>
      </c>
      <c r="N45" s="111">
        <f>O45*P45</f>
        <v>4845286530</v>
      </c>
      <c r="O45" s="97">
        <v>4365123</v>
      </c>
      <c r="P45" s="97">
        <v>1110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1185000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-97131830.148799002</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3068331781.9636087</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5275261955.8875923</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5375261955.8875923</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1035573332.6758094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310505426.7462979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10675.675675675675</v>
      </c>
      <c r="G100" s="197">
        <f>P45</f>
        <v>1110</v>
      </c>
      <c r="H100" s="197" t="s">
        <v>4715</v>
      </c>
      <c r="I100" s="197" t="s">
        <v>5326</v>
      </c>
      <c r="J100" s="211" t="s">
        <v>4220</v>
      </c>
      <c r="K100" s="197">
        <v>210</v>
      </c>
      <c r="L100" s="212">
        <f t="shared" ref="L100:L105" si="48">K100*$L$108</f>
        <v>2488500000</v>
      </c>
      <c r="M100" s="212">
        <f>N21+N28+N45+N41</f>
        <v>8065543050</v>
      </c>
      <c r="N100" s="181">
        <f t="shared" ref="N100:N105" si="49">L100-M100</f>
        <v>-5577043050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21800</v>
      </c>
      <c r="H101" s="210" t="s">
        <v>4877</v>
      </c>
      <c r="I101" s="210" t="s">
        <v>5327</v>
      </c>
      <c r="J101" s="32" t="s">
        <v>4362</v>
      </c>
      <c r="K101" s="210">
        <v>33</v>
      </c>
      <c r="L101" s="1">
        <f t="shared" si="48"/>
        <v>391050000</v>
      </c>
      <c r="M101" s="1">
        <f>N44+N26+N22</f>
        <v>0</v>
      </c>
      <c r="N101" s="111">
        <f t="shared" si="49"/>
        <v>391050000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15925</v>
      </c>
      <c r="H102" s="197" t="s">
        <v>4995</v>
      </c>
      <c r="I102" s="197" t="s">
        <v>5328</v>
      </c>
      <c r="J102" s="211" t="s">
        <v>4358</v>
      </c>
      <c r="K102" s="197">
        <v>0</v>
      </c>
      <c r="L102" s="212">
        <f t="shared" si="48"/>
        <v>0</v>
      </c>
      <c r="M102" s="212">
        <f>N43+N23</f>
        <v>207025000</v>
      </c>
      <c r="N102" s="181">
        <f t="shared" si="49"/>
        <v>-207025000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11850000</v>
      </c>
      <c r="M104" s="212">
        <v>0</v>
      </c>
      <c r="N104" s="181">
        <f t="shared" si="49"/>
        <v>11850000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445</v>
      </c>
      <c r="L105" s="250">
        <f t="shared" si="48"/>
        <v>5273250000</v>
      </c>
      <c r="M105" s="250">
        <v>0</v>
      </c>
      <c r="N105" s="84">
        <f t="shared" si="49"/>
        <v>5273250000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107192797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689</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11850000</v>
      </c>
      <c r="M108" s="1">
        <f>K108*L108</f>
        <v>0</v>
      </c>
      <c r="N108" s="111">
        <f>SUM(N100:N106)-M108</f>
        <v>-732610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1110</v>
      </c>
      <c r="H118" s="97" t="s">
        <v>4220</v>
      </c>
      <c r="I118" s="97">
        <v>102500</v>
      </c>
      <c r="J118" s="1">
        <f>I118*G118</f>
        <v>113775000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15925</v>
      </c>
      <c r="H119" s="97" t="s">
        <v>4358</v>
      </c>
      <c r="I119" s="97">
        <v>13418</v>
      </c>
      <c r="J119" s="1">
        <f>I119*G119</f>
        <v>213681650</v>
      </c>
      <c r="K119" s="319" t="s">
        <v>4487</v>
      </c>
      <c r="L119" s="167">
        <v>1100000</v>
      </c>
      <c r="M119" s="167">
        <v>5623000</v>
      </c>
      <c r="N119" s="166">
        <f t="shared" si="58"/>
        <v>411.18181818181819</v>
      </c>
      <c r="Q119" s="167"/>
      <c r="R119" s="210" t="s">
        <v>5829</v>
      </c>
      <c r="S119" s="210">
        <f>S118</f>
        <v>6</v>
      </c>
      <c r="T119" s="210" t="s">
        <v>5873</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5871</v>
      </c>
      <c r="S121" s="210">
        <f>S120-2</f>
        <v>-10</v>
      </c>
      <c r="T121" s="210" t="s">
        <v>5872</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67456650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3181201333.5136547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21800</v>
      </c>
      <c r="H126" s="210" t="s">
        <v>4362</v>
      </c>
      <c r="I126" s="210">
        <v>4386</v>
      </c>
      <c r="J126" s="111">
        <f>G126*I126</f>
        <v>95614800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46268898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2841386007.3393421</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5051008732.8875923</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1110</v>
      </c>
      <c r="H134" s="210" t="s">
        <v>4220</v>
      </c>
      <c r="I134" s="210">
        <v>241029</v>
      </c>
      <c r="J134" s="1">
        <f>I134*G134</f>
        <v>267542190</v>
      </c>
      <c r="R134" t="s">
        <v>25</v>
      </c>
      <c r="T134" s="94"/>
      <c r="U134" s="310" t="s">
        <v>4410</v>
      </c>
      <c r="V134" s="310">
        <v>51866</v>
      </c>
      <c r="W134" s="88">
        <f>V134*$T$444</f>
        <v>97131830.148799002</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21800</v>
      </c>
      <c r="H135" s="210" t="s">
        <v>4362</v>
      </c>
      <c r="I135" s="210">
        <v>2535</v>
      </c>
      <c r="J135" s="1">
        <f>I135*G135</f>
        <v>55263000</v>
      </c>
      <c r="K135" t="s">
        <v>25</v>
      </c>
      <c r="Q135" t="s">
        <v>25</v>
      </c>
      <c r="R135" t="s">
        <v>25</v>
      </c>
      <c r="S135" t="s">
        <v>25</v>
      </c>
      <c r="T135" s="94" t="s">
        <v>25</v>
      </c>
      <c r="U135" s="310" t="s">
        <v>1071</v>
      </c>
      <c r="V135" s="310">
        <v>159774</v>
      </c>
      <c r="W135" s="88">
        <f>V135*$T$444</f>
        <v>299216076.62426662</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242882775</v>
      </c>
      <c r="J137" s="1">
        <f>SUM(J134:J136)</f>
        <v>322805190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1110</v>
      </c>
      <c r="H141" s="210" t="s">
        <v>4220</v>
      </c>
      <c r="I141" s="210">
        <v>68595</v>
      </c>
      <c r="J141" s="1">
        <f>G141*I141</f>
        <v>76140450</v>
      </c>
      <c r="K141" s="94"/>
      <c r="L141" s="94"/>
      <c r="M141" s="94"/>
      <c r="N141" s="94"/>
      <c r="O141" s="94"/>
      <c r="Q141" s="94" t="s">
        <v>25</v>
      </c>
      <c r="R141" s="94"/>
      <c r="S141" s="94"/>
      <c r="T141" s="94"/>
      <c r="U141" s="87"/>
      <c r="V141" s="87" t="s">
        <v>4946</v>
      </c>
      <c r="W141" s="140">
        <f>W132-R149</f>
        <v>1215857.3393421173</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21800</v>
      </c>
      <c r="H142" s="210" t="s">
        <v>4362</v>
      </c>
      <c r="I142" s="210">
        <v>1703</v>
      </c>
      <c r="J142" s="1">
        <f>G142*I142</f>
        <v>37125400</v>
      </c>
      <c r="K142" s="94"/>
      <c r="L142" s="94"/>
      <c r="M142" s="94"/>
      <c r="N142" s="94"/>
      <c r="O142" s="94"/>
      <c r="Q142" s="94"/>
      <c r="R142" s="94"/>
      <c r="S142" s="94"/>
      <c r="T142" s="94"/>
      <c r="U142" s="87"/>
      <c r="V142" s="87" t="s">
        <v>4947</v>
      </c>
      <c r="W142" s="140">
        <f>W135+W134-R150</f>
        <v>52929446.773065627</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76946707</v>
      </c>
      <c r="J143" s="1">
        <f>SUM(J141:J142)</f>
        <v>113265850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5088979440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1110</v>
      </c>
      <c r="H149" s="210" t="s">
        <v>4220</v>
      </c>
      <c r="I149" s="210">
        <v>309254</v>
      </c>
      <c r="J149" s="1">
        <f>G149*I149</f>
        <v>343271940</v>
      </c>
      <c r="P149" s="94"/>
      <c r="Q149" s="97" t="s">
        <v>4412</v>
      </c>
      <c r="R149" s="93">
        <f>SUM(N21:N23)</f>
        <v>2840170150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21800</v>
      </c>
      <c r="H150" s="210" t="s">
        <v>4362</v>
      </c>
      <c r="I150" s="210">
        <v>0</v>
      </c>
      <c r="J150" s="1">
        <f>G150*I150</f>
        <v>0</v>
      </c>
      <c r="Q150" s="97" t="s">
        <v>4413</v>
      </c>
      <c r="R150" s="93">
        <f>SUM(N26:N28)</f>
        <v>343418460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193271940</v>
      </c>
      <c r="J152" s="1">
        <f>SUM(J149:J150)</f>
        <v>343271940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1110</v>
      </c>
      <c r="H158" s="97" t="s">
        <v>4220</v>
      </c>
      <c r="I158" s="97">
        <v>19848</v>
      </c>
      <c r="J158" s="1">
        <f>G158*I158</f>
        <v>22031280</v>
      </c>
      <c r="N158" s="94"/>
      <c r="O158" s="94"/>
      <c r="P158" s="112"/>
      <c r="Q158" s="97" t="s">
        <v>5856</v>
      </c>
      <c r="R158" s="93">
        <f>439*P44</f>
        <v>9570200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21800</v>
      </c>
      <c r="H159" s="97" t="s">
        <v>5861</v>
      </c>
      <c r="I159" s="97">
        <v>1150</v>
      </c>
      <c r="J159" s="1">
        <f>G159*I159</f>
        <v>25070000</v>
      </c>
      <c r="N159" s="94"/>
      <c r="O159" s="94"/>
      <c r="P159" s="112"/>
      <c r="Q159" s="97" t="s">
        <v>5857</v>
      </c>
      <c r="R159" s="93">
        <f>711*P44</f>
        <v>15499800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-8902200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48301280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8288742647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233890.00900900902</v>
      </c>
      <c r="H167" s="294" t="s">
        <v>5493</v>
      </c>
      <c r="I167" s="32">
        <f>(J149+N27+N45+N43+N28+N23+N21)/P44</f>
        <v>392809.4990825688</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7762018.0090090092</v>
      </c>
      <c r="H168" s="32" t="s">
        <v>5494</v>
      </c>
      <c r="I168" s="32">
        <f>I166+I167</f>
        <v>440190.4990825688</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357070.18628204113</v>
      </c>
      <c r="H169" s="32" t="s">
        <v>5469</v>
      </c>
      <c r="I169" s="32">
        <f>(W134+W135)/P44</f>
        <v>18181.096640966312</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2559807.2138192272</v>
      </c>
      <c r="H170" s="32" t="s">
        <v>481</v>
      </c>
      <c r="I170" s="32">
        <f>W132/P44</f>
        <v>130338.80767611662</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4845140.6089077406</v>
      </c>
      <c r="H171" s="32" t="s">
        <v>5</v>
      </c>
      <c r="I171" s="32">
        <f>I168-I169-I170</f>
        <v>291670.59476548585</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5088985286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4342649535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4125820318.5153036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1872.7457322484672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-139.17639512496254</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3183590121</v>
      </c>
    </row>
    <row r="454" spans="17:44">
      <c r="Q454" s="97" t="s">
        <v>5750</v>
      </c>
      <c r="R454" s="93">
        <v>14780983.183526</v>
      </c>
      <c r="AI454" t="s">
        <v>4119</v>
      </c>
      <c r="AJ454" s="112">
        <f>AJ453-AJ449</f>
        <v>2940789766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2830124219.010745</v>
      </c>
      <c r="AM456" t="s">
        <v>25</v>
      </c>
      <c r="AN456" t="s">
        <v>25</v>
      </c>
    </row>
    <row r="457" spans="17:44">
      <c r="Q457" s="97" t="s">
        <v>5758</v>
      </c>
      <c r="R457" s="93">
        <v>11538335.631417999</v>
      </c>
      <c r="T457" s="93">
        <f>S229+R288+R480</f>
        <v>2622739624.9203467</v>
      </c>
      <c r="U457" s="93">
        <f>R164</f>
        <v>8288742647</v>
      </c>
      <c r="V457" s="93">
        <f>U457-T457</f>
        <v>5666003022.0796528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101" zoomScale="70" zoomScaleNormal="70" workbookViewId="0">
      <selection activeCell="C120" sqref="C12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21600</v>
      </c>
      <c r="D92" s="287">
        <v>1</v>
      </c>
      <c r="E92" s="60" t="s">
        <v>4358</v>
      </c>
      <c r="F92" s="49">
        <f>C120</f>
        <v>15900</v>
      </c>
      <c r="G92" s="60">
        <f>C92*D92*0.99114/(F92*1.0037158)</f>
        <v>1.3414697064872763</v>
      </c>
      <c r="H92" s="205">
        <f>C92/F92</f>
        <v>1.3584905660377358</v>
      </c>
      <c r="I92" s="317">
        <f>F92/C92</f>
        <v>0.73611111111111116</v>
      </c>
      <c r="J92" s="20"/>
      <c r="K92" s="20">
        <f>H92/H89</f>
        <v>1.0244199944619503</v>
      </c>
      <c r="L92" s="20">
        <f>(1/K92-1.0256)*100</f>
        <v>-4.9437873717777636</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21800</v>
      </c>
      <c r="Y95" s="115">
        <f>T95*X95</f>
        <v>19053200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99" si="23">H96/H95</f>
        <v>1.0370059880239522</v>
      </c>
      <c r="L96" s="20"/>
      <c r="M96" s="20"/>
      <c r="N96" s="20"/>
      <c r="R96" s="97"/>
      <c r="S96" s="97" t="s">
        <v>4220</v>
      </c>
      <c r="T96" s="97">
        <v>295000</v>
      </c>
      <c r="U96" s="115">
        <v>148594302</v>
      </c>
      <c r="V96" s="115">
        <f>U96/T96</f>
        <v>503.70949830508476</v>
      </c>
      <c r="W96" s="115">
        <f>V96*1.01</f>
        <v>508.74659328813561</v>
      </c>
      <c r="X96" s="97">
        <f>'برنامه 5 ساله'!P28</f>
        <v>1110</v>
      </c>
      <c r="Y96" s="115">
        <f>T96*X96</f>
        <v>327450000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c r="L101" s="20"/>
      <c r="M101" s="20"/>
      <c r="N101" s="20"/>
      <c r="O101" t="s">
        <v>25</v>
      </c>
      <c r="P101" t="s">
        <v>25</v>
      </c>
      <c r="R101" s="97"/>
      <c r="S101" s="97"/>
      <c r="T101" s="97"/>
      <c r="U101" s="115"/>
      <c r="V101" s="115"/>
      <c r="W101" s="97"/>
      <c r="X101" s="97"/>
      <c r="Y101" s="97"/>
    </row>
    <row r="102" spans="1:27">
      <c r="A102" s="60" t="s">
        <v>5871</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c r="L102" s="20"/>
      <c r="M102" s="20"/>
      <c r="N102" s="20"/>
      <c r="P102" t="s">
        <v>25</v>
      </c>
      <c r="Q102" t="s">
        <v>25</v>
      </c>
      <c r="R102" s="97"/>
      <c r="S102" s="97"/>
      <c r="T102" s="97"/>
      <c r="U102" s="115">
        <v>159900000</v>
      </c>
      <c r="V102" s="115"/>
      <c r="W102" s="97"/>
      <c r="X102" s="97"/>
      <c r="Y102" s="93">
        <f>SUM(Y95:Y99)</f>
        <v>354867461</v>
      </c>
    </row>
    <row r="103" spans="1:27">
      <c r="A103" s="60"/>
      <c r="B103" s="60"/>
      <c r="C103" s="49"/>
      <c r="D103" s="60"/>
      <c r="E103" s="289"/>
      <c r="F103" s="291"/>
      <c r="G103" s="289"/>
      <c r="H103" s="290"/>
      <c r="I103" s="301"/>
      <c r="J103" s="20"/>
      <c r="K103" s="20"/>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H104/H99</f>
        <v>#DIV/0!</v>
      </c>
      <c r="L104" s="20"/>
      <c r="M104" s="20"/>
      <c r="N104" s="20"/>
      <c r="P104" t="s">
        <v>25</v>
      </c>
      <c r="R104" s="97"/>
      <c r="S104" s="97"/>
      <c r="T104" s="97"/>
      <c r="U104" s="97"/>
      <c r="V104" s="97"/>
      <c r="W104" s="97"/>
      <c r="X104" s="97"/>
      <c r="Y104" s="97"/>
    </row>
    <row r="105" spans="1:27">
      <c r="A105" s="60"/>
      <c r="B105" s="60" t="s">
        <v>4358</v>
      </c>
      <c r="C105" s="49">
        <f>C120</f>
        <v>15900</v>
      </c>
      <c r="D105" s="60">
        <v>1</v>
      </c>
      <c r="E105" s="289" t="s">
        <v>4220</v>
      </c>
      <c r="F105" s="291">
        <f>C118</f>
        <v>1110</v>
      </c>
      <c r="G105" s="289">
        <f t="shared" ref="G105" si="24">C105*D105*0.99114/(F105*1.0037158)</f>
        <v>14.144851372082426</v>
      </c>
      <c r="H105" s="290">
        <f>C105/F105</f>
        <v>14.324324324324325</v>
      </c>
      <c r="I105" s="301">
        <f>F105/C105</f>
        <v>6.981132075471698E-2</v>
      </c>
      <c r="J105" s="97"/>
      <c r="K105" s="97">
        <f>H105/H102</f>
        <v>0.99878501576080958</v>
      </c>
      <c r="L105" s="97">
        <f>(1/K105-1.0256)*100</f>
        <v>-2.4383537778382758</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21800</v>
      </c>
      <c r="Y109" s="97">
        <f>T109*X109</f>
        <v>93282200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1110</v>
      </c>
      <c r="Y111" s="97">
        <f>T111*X111</f>
        <v>14358960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21600</v>
      </c>
      <c r="D115" s="289">
        <v>1</v>
      </c>
      <c r="E115" s="289" t="s">
        <v>4220</v>
      </c>
      <c r="F115" s="309">
        <f>C118</f>
        <v>1110</v>
      </c>
      <c r="G115" s="289">
        <f t="shared" ref="G115" si="32">C115*D115*0.99114/(F115*1.0037158)</f>
        <v>19.215647146979901</v>
      </c>
      <c r="H115" s="290">
        <f>C115/F115</f>
        <v>19.45945945945946</v>
      </c>
      <c r="I115" s="290">
        <f>F115/C115</f>
        <v>5.1388888888888887E-2</v>
      </c>
      <c r="J115" s="97"/>
      <c r="K115" s="304">
        <f>H115/H111</f>
        <v>1.0518131484278666</v>
      </c>
      <c r="L115" s="305">
        <f>(1/K115-1.0256)*100</f>
        <v>-7.4860791715059989</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1110</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21600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15900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21600</v>
      </c>
      <c r="D133" s="97"/>
      <c r="E133" s="97"/>
      <c r="F133" s="93">
        <f>C118</f>
        <v>1110</v>
      </c>
      <c r="G133" s="97">
        <f t="shared" si="36"/>
        <v>0</v>
      </c>
      <c r="H133" s="97">
        <f t="shared" si="37"/>
        <v>19.45945945945946</v>
      </c>
      <c r="I133" s="97">
        <f t="shared" si="38"/>
        <v>5.1388888888888887E-2</v>
      </c>
      <c r="J133" s="97"/>
      <c r="K133" s="97">
        <f>H133/H128</f>
        <v>1.0144864864864864</v>
      </c>
      <c r="L133" s="305">
        <f>(1/K133-1.0256)*100</f>
        <v>-3.9879624893435661</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1.0605896878664538</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2021-01-07T13:25:59Z</dcterms:modified>
</cp:coreProperties>
</file>