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45" i="18" l="1"/>
  <c r="G105" i="63"/>
  <c r="H105" i="63"/>
  <c r="I105" i="63"/>
  <c r="O51" i="18"/>
  <c r="V125" i="18"/>
  <c r="W125" i="18" s="1"/>
  <c r="S125" i="18"/>
  <c r="G97" i="63"/>
  <c r="H97" i="63"/>
  <c r="I97" i="63"/>
  <c r="F128" i="63"/>
  <c r="C128" i="63"/>
  <c r="X125" i="18" l="1"/>
  <c r="H305" i="18"/>
  <c r="I112" i="63"/>
  <c r="K105" i="63" l="1"/>
  <c r="H87" i="63" l="1"/>
  <c r="P107" i="60" l="1"/>
  <c r="K97" i="63" l="1"/>
  <c r="L45" i="18"/>
  <c r="W442" i="18" l="1"/>
  <c r="R165" i="18" l="1"/>
  <c r="R164" i="18"/>
  <c r="R163" i="18"/>
  <c r="W441"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40" i="18"/>
  <c r="K127" i="63" l="1"/>
  <c r="K121" i="63"/>
  <c r="K119" i="63"/>
  <c r="K126" i="63"/>
  <c r="K120" i="63"/>
  <c r="K118" i="63"/>
  <c r="H128" i="63"/>
  <c r="K128" i="63" s="1"/>
  <c r="I128" i="63"/>
  <c r="G128" i="63"/>
  <c r="J154" i="18"/>
  <c r="F99" i="63"/>
  <c r="C99" i="63"/>
  <c r="L128" i="63" l="1"/>
  <c r="W439"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8" i="18"/>
  <c r="W437" i="18" l="1"/>
  <c r="D165" i="58" l="1"/>
  <c r="F92" i="63" l="1"/>
  <c r="C92" i="63"/>
  <c r="H92" i="63" l="1"/>
  <c r="K92" i="63" s="1"/>
  <c r="O473" i="52"/>
  <c r="J473" i="52"/>
  <c r="W432" i="18" l="1"/>
  <c r="W433" i="18"/>
  <c r="W434" i="18"/>
  <c r="W435" i="18"/>
  <c r="W436" i="18"/>
  <c r="W443" i="18"/>
  <c r="W444" i="18"/>
  <c r="W452" i="18"/>
  <c r="AL448" i="18"/>
  <c r="O472" i="52"/>
  <c r="J472" i="52"/>
  <c r="AM448" i="18" l="1"/>
  <c r="AL447" i="18"/>
  <c r="AM447" i="18" l="1"/>
  <c r="AL446" i="18"/>
  <c r="R488" i="18"/>
  <c r="W431" i="18"/>
  <c r="W430" i="18"/>
  <c r="W429" i="18"/>
  <c r="W428" i="18"/>
  <c r="W427" i="18"/>
  <c r="W426"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94" i="63"/>
  <c r="H94" i="63"/>
  <c r="K95" i="63" s="1"/>
  <c r="I94" i="63"/>
  <c r="I99" i="63" l="1"/>
  <c r="H99" i="63"/>
  <c r="K99" i="63" s="1"/>
  <c r="L99" i="63" l="1"/>
  <c r="B131" i="63"/>
  <c r="G119" i="18"/>
  <c r="J119" i="18" s="1"/>
  <c r="G118" i="18"/>
  <c r="J118" i="18" s="1"/>
  <c r="I122" i="18" l="1"/>
  <c r="W417" i="18"/>
  <c r="W416" i="18"/>
  <c r="U453" i="18"/>
  <c r="W415" i="18" l="1"/>
  <c r="W414" i="18"/>
  <c r="W413" i="18" l="1"/>
  <c r="G112"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13"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13" i="63" l="1"/>
  <c r="W361" i="18" l="1"/>
  <c r="V472" i="18"/>
  <c r="S234" i="18" l="1"/>
  <c r="G111"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8" i="63" l="1"/>
  <c r="G108" i="63"/>
  <c r="AM421" i="18"/>
  <c r="AL420" i="18"/>
  <c r="H108" i="63"/>
  <c r="K108" i="63" s="1"/>
  <c r="L108"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4" i="18" l="1"/>
  <c r="T47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56" i="18" l="1"/>
  <c r="V459" i="18" s="1"/>
  <c r="U469" i="18"/>
  <c r="V46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X119" i="18"/>
  <c r="X120" i="18"/>
  <c r="G22" i="20"/>
  <c r="J23" i="20"/>
  <c r="K23" i="20"/>
  <c r="I23" i="20"/>
  <c r="F17" i="15"/>
  <c r="V124" i="18" l="1"/>
  <c r="X121" i="18"/>
  <c r="W124" i="18"/>
  <c r="X124" i="18"/>
  <c r="S123" i="18"/>
  <c r="V123" i="18" s="1"/>
  <c r="V122" i="18"/>
  <c r="G21" i="20"/>
  <c r="J22" i="20"/>
  <c r="K22" i="20"/>
  <c r="I22" i="20"/>
  <c r="F16" i="15"/>
  <c r="W122" i="18" l="1"/>
  <c r="X122" i="18"/>
  <c r="W123" i="18"/>
  <c r="X123"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<sst xmlns="http://schemas.openxmlformats.org/spreadsheetml/2006/main" count="14726" uniqueCount="5887">
  <si>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</si>
  <si>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</si>
  <si>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</si>
  <si>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</si>
  <si>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</si>
  <si>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</si>
  <si>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</si>
  <si>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</si>
  <si>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</si>
  <si>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</si>
  <si>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</si>
  <si>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</si>
  <si>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</si>
  <si>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</si>
  <si>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</si>
  <si>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</si>
  <si>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</si>
  <si>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</si>
  <si>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</si>
  <si>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</si>
  <si>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</si>
  <si>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</si>
  <si>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</si>
  <si>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</si>
  <si>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</si>
  <si>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</si>
  <si>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</si>
  <si>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</si>
  <si>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</si>
  <si>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</si>
  <si>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</si>
  <si>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</si>
  <si>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</si>
  <si>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</si>
  <si>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</si>
  <si>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</si>
  <si>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</si>
  <si>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</si>
  <si>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</si>
  <si>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</si>
  <si>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</si>
  <si>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</si>
  <si>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</si>
  <si>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</si>
  <si>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</si>
  <si>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</si>
  <si>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</si>
  <si>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</si>
  <si>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</si>
  <si>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</si>
  <si>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</si>
  <si>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</si>
  <si>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</si>
  <si>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</si>
  <si>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</si>
  <si>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</si>
  <si>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</si>
  <si>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</si>
  <si>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</si>
  <si>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</si>
  <si>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</si>
  <si>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</si>
  <si>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</si>
  <si>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</si>
  <si>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</si>
  <si>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</si>
  <si>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</si>
  <si>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</si>
  <si>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</si>
  <si>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</si>
  <si>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</si>
  <si>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</si>
  <si>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</si>
  <si>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</si>
  <si>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</si>
  <si>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</si>
  <si>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</si>
  <si>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</si>
  <si>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</si>
  <si>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</si>
  <si>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</si>
  <si>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</si>
  <si>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</si>
  <si>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</si>
  <si>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</si>
  <si>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</si>
  <si>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</si>
  <si>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</si>
  <si>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</si>
  <si>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</si>
  <si>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</si>
  <si>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</si>
  <si>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</si>
  <si>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</si>
  <si>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</si>
  <si>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</si>
  <si>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</si>
  <si>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</si>
  <si>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</si>
  <si>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</si>
  <si>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</si>
  <si>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</si>
  <si>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</si>
  <si>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</si>
  <si>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</si>
  <si>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</si>
  <si>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</si>
  <si>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</si>
  <si>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</si>
  <si>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</si>
  <si>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</si>
  <si>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</si>
  <si>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</si>
  <si>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</si>
  <si>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</si>
  <si>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</si>
  <si>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</si>
  <si>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</si>
  <si>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</si>
  <si>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</si>
  <si>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</si>
  <si>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</si>
  <si>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</si>
  <si>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</si>
  <si>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</si>
  <si>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</si>
  <si>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</si>
  <si>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</si>
  <si>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</si>
  <si>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</si>
  <si>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</si>
  <si>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</si>
  <si>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</si>
  <si>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</si>
  <si>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</si>
  <si>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</si>
  <si>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</si>
  <si>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</si>
  <si>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</si>
  <si>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</si>
  <si>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</si>
  <si>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</si>
  <si>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</si>
  <si>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</si>
  <si>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</si>
  <si>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</si>
  <si>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</si>
  <si>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</si>
  <si>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</si>
  <si>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</si>
  <si>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</si>
  <si>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</si>
  <si>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</si>
  <si>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</si>
  <si>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</si>
  <si>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</si>
  <si>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</si>
  <si>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</si>
  <si>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</si>
  <si>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</si>
  <si>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</si>
  <si>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</si>
  <si>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</si>
  <si>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</si>
  <si>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</si>
  <si>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</si>
  <si>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</si>
  <si>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</si>
  <si>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</si>
  <si>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</si>
  <si>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</si>
  <si>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</si>
  <si>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</si>
  <si>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</si>
  <si>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</si>
  <si>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</si>
  <si>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</si>
  <si>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</si>
  <si>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</si>
  <si>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</si>
  <si>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</si>
  <si>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</si>
  <si>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</si>
  <si>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</si>
  <si>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</si>
  <si>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</si>
  <si>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</si>
  <si>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</si>
  <si>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</si>
  <si>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</si>
  <si>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</si>
  <si>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</si>
  <si>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</si>
  <si>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</si>
  <si>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</si>
  <si>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</si>
  <si>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</si>
  <si>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</si>
  <si>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</si>
  <si>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</si>
  <si>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</si>
  <si>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</si>
  <si>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</si>
  <si>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</si>
  <si>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</si>
  <si>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</si>
  <si>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</si>
  <si>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</si>
  <si>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</si>
  <si>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</si>
  <si>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</si>
  <si>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</si>
  <si>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</si>
  <si>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</si>
  <si>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</si>
  <si>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</si>
  <si>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</si>
  <si>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</si>
  <si>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</si>
  <si>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</si>
  <si>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</si>
  <si>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</si>
  <si>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</si>
  <si>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</si>
  <si>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</si>
  <si>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</si>
  <si>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</si>
  <si>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</si>
  <si>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</si>
  <si>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</si>
  <si>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</si>
  <si>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</si>
  <si>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</si>
  <si>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</si>
  <si>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</si>
  <si>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</si>
  <si>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</si>
  <si>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</si>
  <si>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</si>
  <si>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</si>
  <si>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</si>
  <si>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</si>
  <si>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</si>
  <si>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</si>
  <si>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</si>
  <si>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</si>
  <si>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</si>
  <si>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</si>
  <si>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</si>
  <si>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</si>
  <si>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</si>
  <si>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</si>
  <si>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</si>
  <si>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</si>
  <si>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</si>
  <si>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</si>
  <si>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</si>
  <si>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</si>
  <si>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</si>
  <si>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</si>
  <si>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</si>
  <si>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</si>
  <si>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</si>
  <si>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</si>
  <si>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</si>
  <si>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</si>
  <si>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</si>
  <si>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</si>
  <si>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</si>
  <si>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</si>
  <si>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</si>
  <si>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</si>
  <si>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</si>
  <si>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</si>
  <si>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</si>
  <si>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</si>
  <si>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</si>
  <si>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</si>
  <si>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</si>
  <si>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</si>
  <si>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</si>
  <si>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</si>
  <si>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</si>
  <si>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</si>
  <si>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</si>
  <si>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</si>
  <si>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</si>
  <si>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</si>
  <si>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</si>
  <si>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</si>
  <si>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</si>
  <si>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</si>
  <si>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</si>
  <si>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</si>
  <si>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</si>
  <si>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</si>
  <si>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</si>
  <si>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</si>
  <si>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</si>
  <si>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</si>
  <si>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</si>
  <si>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</si>
  <si>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</si>
  <si>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</si>
  <si>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</si>
  <si>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</si>
  <si>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</si>
  <si>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</si>
  <si>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</si>
  <si>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</si>
  <si>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</si>
  <si>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</si>
  <si>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</si>
  <si>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</si>
  <si>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</si>
  <si>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</si>
  <si>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</si>
  <si>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</si>
  <si>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</si>
  <si>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</si>
  <si>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</si>
  <si>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</si>
  <si>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</si>
  <si>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</si>
  <si>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</si>
  <si>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</si>
  <si>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</si>
  <si>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</si>
  <si>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</si>
  <si>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</si>
  <si>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</si>
  <si>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</si>
  <si>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</si>
  <si>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</si>
  <si>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</si>
  <si>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</si>
  <si>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</si>
  <si>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</si>
  <si>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</si>
  <si>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</si>
  <si>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</si>
  <si>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</si>
  <si>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</si>
  <si>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</si>
  <si>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</si>
  <si>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</si>
  <si>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</si>
  <si>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</si>
  <si>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</si>
  <si>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</si>
  <si>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</si>
  <si>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</si>
  <si>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</si>
  <si>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</si>
  <si>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</si>
  <si>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</si>
  <si>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</si>
  <si>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</si>
  <si>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</si>
  <si>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</si>
  <si>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</si>
  <si>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</si>
  <si>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</si>
  <si>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</si>
  <si>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</si>
  <si>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</si>
  <si>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</si>
  <si>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</si>
  <si>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</si>
  <si>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</si>
  <si>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</si>
  <si>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</si>
  <si>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</si>
  <si>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</si>
  <si>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</si>
  <si>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</si>
  <si>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</si>
  <si>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</si>
  <si>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</si>
  <si>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</si>
  <si>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</si>
  <si>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</si>
  <si>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</si>
  <si>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</si>
  <si>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</si>
  <si>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</si>
  <si>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</si>
  <si>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</si>
  <si>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</si>
  <si>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</si>
  <si>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</si>
  <si>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</si>
  <si>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</si>
  <si>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</si>
  <si>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</si>
  <si>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</si>
  <si>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</si>
  <si>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</si>
  <si>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</si>
  <si>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</si>
  <si>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</si>
  <si>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</si>
  <si>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</si>
  <si>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</si>
  <si>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</si>
  <si>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</si>
  <si>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</si>
  <si>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</si>
  <si>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</si>
  <si>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</si>
  <si>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</si>
  <si>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</si>
  <si>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</si>
  <si>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</si>
  <si>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</si>
  <si>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</si>
  <si>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</si>
  <si>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</si>
  <si>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</si>
  <si>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</si>
  <si>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</si>
  <si>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</si>
  <si>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</si>
  <si>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</si>
  <si>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</si>
  <si>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</si>
  <si>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</si>
  <si>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</si>
  <si>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</si>
  <si>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</si>
  <si>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</si>
  <si>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</si>
  <si>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</si>
  <si>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</si>
  <si>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</si>
  <si>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</si>
  <si>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</si>
  <si>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</si>
  <si>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</si>
  <si>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</si>
  <si>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</si>
  <si>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</si>
  <si>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</si>
  <si>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</si>
  <si>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</si>
  <si>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</si>
  <si>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</si>
  <si>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</si>
  <si>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</si>
  <si>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</si>
  <si>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</si>
  <si>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</si>
  <si>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</si>
  <si>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</si>
  <si>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</si>
  <si>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</si>
  <si>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</si>
  <si>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</si>
  <si>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</si>
  <si>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</si>
  <si>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</si>
  <si>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</si>
  <si>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</si>
  <si>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</si>
  <si>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</si>
  <si>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</si>
  <si>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</si>
  <si>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</si>
  <si>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</si>
  <si>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</si>
  <si>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</si>
  <si>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</si>
  <si>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</si>
  <si>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</si>
  <si>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</si>
  <si>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</si>
  <si>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</si>
  <si>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</si>
  <si>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</si>
  <si>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</si>
  <si>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</si>
  <si>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</si>
  <si>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</si>
  <si>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</si>
  <si>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</si>
  <si>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</si>
  <si>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</si>
  <si>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</si>
  <si>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</si>
  <si>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</si>
  <si>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</si>
  <si>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</si>
  <si>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</si>
  <si>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</si>
  <si>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</si>
  <si>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</si>
  <si>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</si>
  <si>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</si>
  <si>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</si>
  <si>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</si>
  <si>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</si>
  <si>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</si>
  <si>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</si>
  <si>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</si>
  <si>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</si>
  <si>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</si>
  <si>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</si>
  <si>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</si>
  <si>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</si>
  <si>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</si>
  <si>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</si>
  <si>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</si>
  <si>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</si>
  <si>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</si>
  <si>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</si>
  <si>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</si>
  <si>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</si>
  <si>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</si>
  <si>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</si>
  <si>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</si>
  <si>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</si>
  <si>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</si>
  <si>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</si>
  <si>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</si>
  <si>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</si>
  <si>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</si>
  <si>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</si>
  <si>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</si>
  <si>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</si>
  <si>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</si>
  <si>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</si>
  <si>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</si>
  <si>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</si>
  <si>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</si>
  <si>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</si>
  <si>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</si>
  <si>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</si>
  <si>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</si>
  <si>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</si>
  <si>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</si>
  <si>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</si>
  <si>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</si>
  <si>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</si>
  <si>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</si>
  <si>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</si>
  <si>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</si>
  <si>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</si>
  <si>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</si>
  <si>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</si>
  <si>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</si>
  <si>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</si>
  <si>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</si>
  <si>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</si>
  <si>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</si>
  <si>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</si>
  <si>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</si>
  <si>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</si>
  <si>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</si>
  <si>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</si>
  <si>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</si>
  <si>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</si>
  <si>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</si>
  <si>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</si>
  <si>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</si>
  <si>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</si>
  <si>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</si>
  <si>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</si>
  <si>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</si>
  <si>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</si>
  <si>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</si>
  <si>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</si>
  <si>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</si>
  <si>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</si>
  <si>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</si>
  <si>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</si>
  <si>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</si>
  <si>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</si>
  <si>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</si>
  <si>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</si>
  <si>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</si>
  <si>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</si>
  <si>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</si>
  <si>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</si>
  <si>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</si>
  <si>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</si>
  <si>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</si>
  <si>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</si>
  <si>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</si>
  <si>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</si>
  <si>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</si>
  <si>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</si>
  <si>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</si>
  <si>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</si>
  <si>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</si>
  <si>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</si>
  <si>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</si>
  <si>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</si>
  <si>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</si>
  <si>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</si>
  <si>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</si>
  <si>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</si>
  <si>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</si>
  <si>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</si>
  <si>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</si>
  <si>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</si>
  <si>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</si>
  <si>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</si>
  <si>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</si>
  <si>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</si>
  <si>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</si>
  <si>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</si>
  <si>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</si>
  <si>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</si>
  <si>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</si>
  <si>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</si>
  <si>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</si>
  <si>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</si>
  <si>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</si>
  <si>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</si>
  <si>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</si>
  <si>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</si>
  <si>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</si>
  <si>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</si>
  <si>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</si>
  <si>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</si>
  <si>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</si>
  <si>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</si>
  <si>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</si>
  <si>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</si>
  <si>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</si>
  <si>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</si>
  <si>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</si>
  <si>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</si>
  <si>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</si>
  <si>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</si>
  <si>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</si>
  <si>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</si>
  <si>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</si>
  <si>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</si>
  <si>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</si>
  <si>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</si>
  <si>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</si>
  <si>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</si>
  <si>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</si>
  <si>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</si>
  <si>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</si>
  <si>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</si>
  <si>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</si>
  <si>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</si>
  <si>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</si>
  <si>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</si>
  <si>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</si>
  <si>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</si>
  <si>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</si>
  <si>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</si>
  <si>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</si>
  <si>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</si>
  <si>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</si>
  <si>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</si>
  <si>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</si>
  <si>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</si>
  <si>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</si>
  <si>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</si>
  <si>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</si>
  <si>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</si>
  <si>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</si>
  <si>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</si>
  <si>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</si>
  <si>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</si>
  <si>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</si>
  <si>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</si>
  <si>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</si>
  <si>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</si>
  <si>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</si>
  <si>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</si>
  <si>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</si>
  <si>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</si>
  <si>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</si>
  <si>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</si>
  <si>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</si>
  <si>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</si>
  <si>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</si>
  <si>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</si>
  <si>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</si>
  <si>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</si>
  <si>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</si>
  <si>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</si>
  <si>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</si>
  <si>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</si>
  <si>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</si>
  <si>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</si>
  <si>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</si>
  <si>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</si>
  <si>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</si>
  <si>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</si>
  <si>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</si>
  <si>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</si>
  <si>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</si>
  <si>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</si>
  <si>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</si>
  <si>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</si>
  <si>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</si>
  <si>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</si>
  <si>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</si>
  <si>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</si>
  <si>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</si>
  <si>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</si>
  <si>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</si>
  <si>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</si>
  <si>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</si>
  <si>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</si>
  <si>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</si>
  <si>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</si>
  <si>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</si>
  <si>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</si>
  <si>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</si>
  <si>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</si>
  <si>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</si>
  <si>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</si>
  <si>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</si>
  <si>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</si>
  <si>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</si>
  <si>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</si>
  <si>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</si>
  <si>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</si>
  <si>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</si>
  <si>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</si>
  <si>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</si>
  <si>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</si>
  <si>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</si>
  <si>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</si>
  <si>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</si>
  <si>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</si>
  <si>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</si>
  <si>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</si>
  <si>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</si>
  <si>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</si>
  <si>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</si>
  <si>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</si>
  <si>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</si>
  <si>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</si>
  <si>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</si>
  <si>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</si>
  <si>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</si>
  <si>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</si>
  <si>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</si>
  <si>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</si>
  <si>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</si>
  <si>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</si>
  <si>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</si>
  <si>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</si>
  <si>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</si>
  <si>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</si>
  <si>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</si>
  <si>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</si>
  <si>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</si>
  <si>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</si>
  <si>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</si>
  <si>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</si>
  <si>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</si>
  <si>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</si>
  <si>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</si>
  <si>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</si>
  <si>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</si>
  <si>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</si>
  <si>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</si>
  <si>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</si>
  <si>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</si>
  <si>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</si>
  <si>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</si>
  <si>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</si>
  <si>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</si>
  <si>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</si>
  <si>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</si>
  <si>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</si>
  <si>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</si>
  <si>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</si>
  <si>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</si>
  <si>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</si>
  <si>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</si>
  <si>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</si>
  <si>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</si>
  <si>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</si>
  <si>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</si>
  <si>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</si>
  <si>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</si>
  <si>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</si>
  <si>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</si>
  <si>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</si>
  <si>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</si>
  <si>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</si>
  <si>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</si>
  <si>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</si>
  <si>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</si>
  <si>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</si>
  <si>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</si>
  <si>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</si>
  <si>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</si>
  <si>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</si>
  <si>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</si>
  <si>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</si>
  <si>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</si>
  <si>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</si>
  <si>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</si>
  <si>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</si>
  <si>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</si>
  <si>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</si>
  <si>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</si>
  <si>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</si>
  <si>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</si>
  <si>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</si>
  <si>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</si>
  <si>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</si>
  <si>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</si>
  <si>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</si>
  <si>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</si>
  <si>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</si>
  <si>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</si>
  <si>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</si>
  <si>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</si>
  <si>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</si>
  <si>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</si>
  <si>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</si>
  <si>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</si>
  <si>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</si>
  <si>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</si>
  <si>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</si>
  <si>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</si>
  <si>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</si>
  <si>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</si>
  <si>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</si>
  <si>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</si>
  <si>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</si>
  <si>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</si>
  <si>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</si>
  <si>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</si>
  <si>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</si>
  <si>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</si>
  <si>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</si>
  <si>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</si>
  <si>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</si>
  <si>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</si>
  <si>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</si>
  <si>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</si>
  <si>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</si>
  <si>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</si>
  <si>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</si>
  <si>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</si>
  <si>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</si>
  <si>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</si>
  <si>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</si>
  <si>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</si>
  <si>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</si>
  <si>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</si>
  <si>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</si>
  <si>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</si>
  <si>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</si>
  <si>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</si>
  <si>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</si>
  <si>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</si>
  <si>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</si>
  <si>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</si>
  <si>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</si>
  <si>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</si>
  <si>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</si>
  <si>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</si>
  <si>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</si>
  <si>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</si>
  <si>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</si>
  <si>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</si>
  <si>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</si>
  <si>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</si>
  <si>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</si>
  <si>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</si>
  <si>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</si>
  <si>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</si>
  <si>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</si>
  <si>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</si>
  <si>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</si>
  <si>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</si>
  <si>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</si>
  <si>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</si>
  <si>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</si>
  <si>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</si>
  <si>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</si>
  <si>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</si>
  <si>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</si>
  <si>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</si>
  <si>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</si>
  <si>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</si>
  <si>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</si>
  <si>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</si>
  <si>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</si>
  <si>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</si>
  <si>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</si>
  <si>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</si>
  <si>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</si>
  <si>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</si>
  <si>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</si>
  <si>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</si>
  <si>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</si>
  <si>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</si>
  <si>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</si>
  <si>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</si>
  <si>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</si>
  <si>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</si>
  <si>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</si>
  <si>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</si>
  <si>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</si>
  <si>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</si>
  <si>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</si>
  <si>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</si>
  <si>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</si>
  <si>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</si>
  <si>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</si>
  <si>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</si>
  <si>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</si>
  <si>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</si>
  <si>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</si>
  <si>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</si>
  <si>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</si>
  <si>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</si>
  <si>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</si>
  <si>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</si>
  <si>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</si>
  <si>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</si>
  <si>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</si>
  <si>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</si>
  <si>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</si>
  <si>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</si>
  <si>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</si>
  <si>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</si>
  <si>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</si>
  <si>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</si>
  <si>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</si>
  <si>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</si>
  <si>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</si>
  <si>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</si>
  <si>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</si>
  <si>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</si>
  <si>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</si>
  <si>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</si>
  <si>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</si>
  <si>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</si>
  <si>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</si>
  <si>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</si>
  <si>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</si>
  <si>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</si>
  <si>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</si>
  <si>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</si>
  <si>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</si>
  <si>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</si>
  <si>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</si>
  <si>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</si>
  <si>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</si>
  <si>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</si>
  <si>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</si>
  <si>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</si>
  <si>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</si>
  <si>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</si>
  <si>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</si>
  <si>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</si>
  <si>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</si>
  <si>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</si>
  <si>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</si>
  <si>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</si>
  <si>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</si>
  <si>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</si>
  <si>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</si>
  <si>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</si>
  <si>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</si>
  <si>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</si>
  <si>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</si>
  <si>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</si>
  <si>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</si>
  <si>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</si>
  <si>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</si>
  <si>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</si>
  <si>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</si>
  <si>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</si>
  <si>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</si>
  <si>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</si>
  <si>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</si>
  <si>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</si>
  <si>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</si>
  <si>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</si>
  <si>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</si>
  <si>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</si>
  <si>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</si>
  <si>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</si>
  <si>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</si>
  <si>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</si>
  <si>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</si>
  <si>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</si>
  <si>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</si>
  <si>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</si>
  <si>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</si>
  <si>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</si>
  <si>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</si>
  <si>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</si>
  <si>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</si>
  <si>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</si>
  <si>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</si>
  <si>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</si>
  <si>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</si>
  <si>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</si>
  <si>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</si>
  <si>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</si>
  <si>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</si>
  <si>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</si>
  <si>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</si>
  <si>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</si>
  <si>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</si>
  <si>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</si>
  <si>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</si>
  <si>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</si>
  <si>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</si>
  <si>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</si>
  <si>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</si>
  <si>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</si>
  <si>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</si>
  <si>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</si>
  <si>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</si>
  <si>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</si>
  <si>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</si>
  <si>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</si>
  <si>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</si>
  <si>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</si>
  <si>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</si>
  <si>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</si>
  <si>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</si>
  <si>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</si>
  <si>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</si>
  <si>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</si>
  <si>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</si>
  <si>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</si>
  <si>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</si>
  <si>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</si>
  <si>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</si>
  <si>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</si>
  <si>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</si>
  <si>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</si>
  <si>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</si>
  <si>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</si>
  <si>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</si>
  <si>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</si>
  <si>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</si>
  <si>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</si>
  <si>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</si>
  <si>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</si>
  <si>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</si>
  <si>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</si>
  <si>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</si>
  <si>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</si>
  <si>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</si>
  <si>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</si>
  <si>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</si>
  <si>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</si>
  <si>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</si>
  <si>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</si>
  <si>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</si>
  <si>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</si>
  <si>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</si>
  <si>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</si>
  <si>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</si>
  <si>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</si>
  <si>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</si>
  <si>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</si>
  <si>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</si>
  <si>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</si>
  <si>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</si>
  <si>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</si>
  <si>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</si>
  <si>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</si>
  <si>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</si>
  <si>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</si>
  <si>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</si>
  <si>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</si>
  <si>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</si>
  <si>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</si>
  <si>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</si>
  <si>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</si>
  <si>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</si>
  <si>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</si>
  <si>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</si>
  <si>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</si>
  <si>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</si>
  <si>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</si>
  <si>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</si>
  <si>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</si>
  <si>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</si>
  <si>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</si>
  <si>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</si>
  <si>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</si>
  <si>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</si>
  <si>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</si>
  <si>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</si>
  <si>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</si>
  <si>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</si>
  <si>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</si>
  <si>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</si>
  <si>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</si>
  <si>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</si>
  <si>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</si>
  <si>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</si>
  <si>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</si>
  <si>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</si>
  <si>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</si>
  <si>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</si>
  <si>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</si>
  <si>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</si>
  <si>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</si>
  <si>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</si>
  <si>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</si>
  <si>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</si>
  <si>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</si>
  <si>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</si>
  <si>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</si>
  <si>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</si>
  <si>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</si>
  <si>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</si>
  <si>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</si>
  <si>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</si>
  <si>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</si>
  <si>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</si>
  <si>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</si>
  <si>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</si>
  <si>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</si>
  <si>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</si>
  <si>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</si>
  <si>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</si>
  <si>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</si>
  <si>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</si>
  <si>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</si>
  <si>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</si>
  <si>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</si>
  <si>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</si>
  <si>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</si>
  <si>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</si>
  <si>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</si>
  <si>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</si>
  <si>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</si>
  <si>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</si>
  <si>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</si>
  <si>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</si>
  <si>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</si>
  <si>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</si>
  <si>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</si>
  <si>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</si>
  <si>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</si>
  <si>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</si>
  <si>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</si>
  <si>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</si>
  <si>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</si>
  <si>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</si>
  <si>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</si>
  <si>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</si>
  <si>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</si>
  <si>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</si>
  <si>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</si>
  <si>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</si>
  <si>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</si>
  <si>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</si>
  <si>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</si>
  <si>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</si>
  <si>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</si>
  <si>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</si>
  <si>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</si>
  <si>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</si>
  <si>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</si>
  <si>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</si>
  <si>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</si>
  <si>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</si>
  <si>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</si>
  <si>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</si>
  <si>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</si>
  <si>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</si>
  <si>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</si>
  <si>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</si>
  <si>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</si>
  <si>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</si>
  <si>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</si>
  <si>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</si>
  <si>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</si>
  <si>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</si>
  <si>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</si>
  <si>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</si>
  <si>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</si>
  <si>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</si>
  <si>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</si>
  <si>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</si>
  <si>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</si>
  <si>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</si>
  <si>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</si>
  <si>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</si>
  <si>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</si>
  <si>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</si>
  <si>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</si>
  <si>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</si>
  <si>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</si>
  <si>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</si>
  <si>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</si>
  <si>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</si>
  <si>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</si>
  <si>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</si>
  <si>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</si>
  <si>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</si>
  <si>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</si>
  <si>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</si>
  <si>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</si>
  <si>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</si>
  <si>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</si>
  <si>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</si>
  <si>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</si>
  <si>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</si>
  <si>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</si>
  <si>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</si>
  <si>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</si>
  <si>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</si>
  <si>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</si>
  <si>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</si>
  <si>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</si>
  <si>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</si>
  <si>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</si>
  <si>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</si>
  <si>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</si>
  <si>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</si>
  <si>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</si>
  <si>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</si>
  <si>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</si>
  <si>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</si>
  <si>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</si>
  <si>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</si>
  <si>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</si>
  <si>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</si>
  <si>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</si>
  <si>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</si>
  <si>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</si>
  <si>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</si>
  <si>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</si>
  <si>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</si>
  <si>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</si>
  <si>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</si>
  <si>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</si>
  <si>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</si>
  <si>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</si>
  <si>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</si>
  <si>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</si>
  <si>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</si>
  <si>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</si>
  <si>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</si>
  <si>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</si>
  <si>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</si>
  <si>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</si>
  <si>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</si>
  <si>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</si>
  <si>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</si>
  <si>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</si>
  <si>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</si>
  <si>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</si>
  <si>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</si>
  <si>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</si>
  <si>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</si>
  <si>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</si>
  <si>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</si>
  <si>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</si>
  <si>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</si>
  <si>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</si>
  <si>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</si>
  <si>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</si>
  <si>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</si>
  <si>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</si>
  <si>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</si>
  <si>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</si>
  <si>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</si>
  <si>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</si>
  <si>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</si>
  <si>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</si>
  <si>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</si>
  <si>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</si>
  <si>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</si>
  <si>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</si>
  <si>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</si>
  <si>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</si>
  <si>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</si>
  <si>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</si>
  <si>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</si>
  <si>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</si>
  <si>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</si>
  <si>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</si>
  <si>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</si>
  <si>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</si>
  <si>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</si>
  <si>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</si>
  <si>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</si>
  <si>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</si>
  <si>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</si>
  <si>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</si>
  <si>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</si>
  <si>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</si>
  <si>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</si>
  <si>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</si>
  <si>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</si>
  <si>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</si>
  <si>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</si>
  <si>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</si>
  <si>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</si>
  <si>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</si>
  <si>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</si>
  <si>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</si>
  <si>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</si>
  <si>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</si>
  <si>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</si>
  <si>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</si>
  <si>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</si>
  <si>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</si>
  <si>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</si>
  <si>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</si>
  <si>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</si>
  <si>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</si>
  <si>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</si>
  <si>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</si>
  <si>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</si>
  <si>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</si>
  <si>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</si>
  <si>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</si>
  <si>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</si>
  <si>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</si>
  <si>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</si>
  <si>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</si>
  <si>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</si>
  <si>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</si>
  <si>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</si>
  <si>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</si>
  <si>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</si>
  <si>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</si>
  <si>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</si>
  <si>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</si>
  <si>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</si>
  <si>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</si>
  <si>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</si>
  <si>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</si>
  <si>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</si>
  <si>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</si>
  <si>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</si>
  <si>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</si>
  <si>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</si>
  <si>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</si>
  <si>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</si>
  <si>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</si>
  <si>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</si>
  <si>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</si>
  <si>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</si>
  <si>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</si>
  <si>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</si>
  <si>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</si>
  <si>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</si>
  <si>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</si>
  <si>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</si>
  <si>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</si>
  <si>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</si>
  <si>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</si>
  <si>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</si>
  <si>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</si>
  <si>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</si>
  <si>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</si>
  <si>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</si>
  <si>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</si>
  <si>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</si>
  <si>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</si>
  <si>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</si>
  <si>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</si>
  <si>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</si>
  <si>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</si>
  <si>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</si>
  <si>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</si>
  <si>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</si>
  <si>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</si>
  <si>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</si>
  <si>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</si>
  <si>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</si>
  <si>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</si>
  <si>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</si>
  <si>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</si>
  <si>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</si>
  <si>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</si>
  <si>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</si>
  <si>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</si>
  <si>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</si>
  <si>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</si>
  <si>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</si>
  <si>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</si>
  <si>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</si>
  <si>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</si>
  <si>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</si>
  <si>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</si>
  <si>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</si>
  <si>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</si>
  <si>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</si>
  <si>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</si>
  <si>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</si>
  <si>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</si>
  <si>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</si>
  <si>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</si>
  <si>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</si>
  <si>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</si>
  <si>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</si>
  <si>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</si>
  <si>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</si>
  <si>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</si>
  <si>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</si>
  <si>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</si>
  <si>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</si>
  <si>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</si>
  <si>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</si>
  <si>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</si>
  <si>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</si>
  <si>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</si>
  <si>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</si>
  <si>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</si>
  <si>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</si>
  <si>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</si>
  <si>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</si>
  <si>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</si>
  <si>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</si>
  <si>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</si>
  <si>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</si>
  <si>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</si>
  <si>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</si>
  <si>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</si>
  <si>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</si>
  <si>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</si>
  <si>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</si>
  <si>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</si>
  <si>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</si>
  <si>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</si>
  <si>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</si>
  <si>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</si>
  <si>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</si>
  <si>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</si>
  <si>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</si>
  <si>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</si>
  <si>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</si>
  <si>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</si>
  <si>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</si>
  <si>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</si>
  <si>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</si>
  <si>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</si>
  <si>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</si>
  <si>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</si>
  <si>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</si>
  <si>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</si>
  <si>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</si>
  <si>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</si>
  <si>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</si>
  <si>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</si>
  <si>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</si>
  <si>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</si>
  <si>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</si>
  <si>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</si>
  <si>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</si>
  <si>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</si>
  <si>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</si>
  <si>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</si>
  <si>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</si>
  <si>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</si>
  <si>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</si>
  <si>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</si>
  <si>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</si>
  <si>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</si>
  <si>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</si>
  <si>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</si>
  <si>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</si>
  <si>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</si>
  <si>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</si>
  <si>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</si>
  <si>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</si>
  <si>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</si>
  <si>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</si>
  <si>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</si>
  <si>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</si>
  <si>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</si>
  <si>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</si>
  <si>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</si>
  <si>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</si>
  <si>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</si>
  <si>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</si>
  <si>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</si>
  <si>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</si>
  <si>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</si>
  <si>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</si>
  <si>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</si>
  <si>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</si>
  <si>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</si>
  <si>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</si>
  <si>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</si>
  <si>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</si>
  <si>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</si>
  <si>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</si>
  <si>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</si>
  <si>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</si>
  <si>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</si>
  <si>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</si>
  <si>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</si>
  <si>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</si>
  <si>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</si>
  <si>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</si>
  <si>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</si>
  <si>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</si>
  <si>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</si>
  <si>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</si>
  <si>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</si>
  <si>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</si>
  <si>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</si>
  <si>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</si>
  <si>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</si>
  <si>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</si>
  <si>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</si>
  <si>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</si>
  <si>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</si>
  <si>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</si>
  <si>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</si>
  <si>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</si>
  <si>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</si>
  <si>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</si>
  <si>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</si>
  <si>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</si>
  <si>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</si>
  <si>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</si>
  <si>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</si>
  <si>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</si>
  <si>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</si>
  <si>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</si>
  <si>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</si>
  <si>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</si>
  <si>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</si>
  <si>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</si>
  <si>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</si>
  <si>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</si>
  <si>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</si>
  <si>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</si>
  <si>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</si>
  <si>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</si>
  <si>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</si>
  <si>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</si>
  <si>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</si>
  <si>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</si>
  <si>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</si>
  <si>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</si>
  <si>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</si>
  <si>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</si>
  <si>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</si>
  <si>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</si>
  <si>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</si>
  <si>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</si>
  <si>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</si>
  <si>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</si>
  <si>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</si>
  <si>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</si>
  <si>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</si>
  <si>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</si>
  <si>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</si>
  <si>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</si>
  <si>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</si>
  <si>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</si>
  <si>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</si>
  <si>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</si>
  <si>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</si>
  <si>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</si>
  <si>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</si>
  <si>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</si>
  <si>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</si>
  <si>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</si>
  <si>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</si>
  <si>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</si>
  <si>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</si>
  <si>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</si>
  <si>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</si>
  <si>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</si>
  <si>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</si>
  <si>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</si>
  <si>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</si>
  <si>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</si>
  <si>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</si>
  <si>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</si>
  <si>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</si>
  <si>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</si>
  <si>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</si>
  <si>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</si>
  <si>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</si>
  <si>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</si>
  <si>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</si>
  <si>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</si>
  <si>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</si>
  <si>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</si>
  <si>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</si>
  <si>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</si>
  <si>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</si>
  <si>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</si>
  <si>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</si>
  <si>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</si>
  <si>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</si>
  <si>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</si>
  <si>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</si>
  <si>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</si>
  <si>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</si>
  <si>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</si>
  <si>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</si>
  <si>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</si>
  <si>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</si>
  <si>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</si>
  <si>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</si>
  <si>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</si>
  <si>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</si>
  <si>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</si>
  <si>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</si>
  <si>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</si>
  <si>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</si>
  <si>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</si>
  <si>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</si>
  <si>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</si>
  <si>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</si>
  <si>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</si>
  <si>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</si>
  <si>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</si>
  <si>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</si>
  <si>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</si>
  <si>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</si>
  <si>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</si>
  <si>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</si>
  <si>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</si>
  <si>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</si>
  <si>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</si>
  <si>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</si>
  <si>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</si>
  <si>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</si>
  <si>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</si>
  <si>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</si>
  <si>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</si>
  <si>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</si>
  <si>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</si>
  <si>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</si>
  <si>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</si>
  <si>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</si>
  <si>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</si>
  <si>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</si>
  <si>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</si>
  <si>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</si>
  <si>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</si>
  <si>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</si>
  <si>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</si>
  <si>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</si>
  <si>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</si>
  <si>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</si>
  <si>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</si>
  <si>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</si>
  <si>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</si>
  <si>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</si>
  <si>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</si>
  <si>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</si>
  <si>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</si>
  <si>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</si>
  <si>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</si>
  <si>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</si>
  <si>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</si>
  <si>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</si>
  <si>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</si>
  <si>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</si>
  <si>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</si>
  <si>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</si>
  <si>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</si>
  <si>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</si>
  <si>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</si>
  <si>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</si>
  <si>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</si>
  <si>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</si>
  <si>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</si>
  <si>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</si>
  <si>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</si>
  <si>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</si>
  <si>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</si>
  <si>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</si>
  <si>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</si>
  <si>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</si>
  <si>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</si>
  <si>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</si>
  <si>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</si>
  <si>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</si>
  <si>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</si>
  <si>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</si>
  <si>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</si>
  <si>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</si>
  <si>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</si>
  <si>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</si>
  <si>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</si>
  <si>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</si>
  <si>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</si>
  <si>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</si>
  <si>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</si>
  <si>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</si>
  <si>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</si>
  <si>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</si>
  <si>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</si>
  <si>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</si>
  <si>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</si>
  <si>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</si>
  <si>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</si>
  <si>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</si>
  <si>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</si>
  <si>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</si>
  <si>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</si>
  <si>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</si>
  <si>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</si>
  <si>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</si>
  <si>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</si>
  <si>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</si>
  <si>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</si>
  <si>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</si>
  <si>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</si>
  <si>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</si>
  <si>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</si>
  <si>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</si>
  <si>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</si>
  <si>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</si>
  <si>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</si>
  <si>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</si>
  <si>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</si>
  <si>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</si>
  <si>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</si>
  <si>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</si>
  <si>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</si>
  <si>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</si>
  <si>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</si>
  <si>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</si>
  <si>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</si>
  <si>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</si>
  <si>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</si>
  <si>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</si>
  <si>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</si>
  <si>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</si>
  <si>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</si>
  <si>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</si>
  <si>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</si>
  <si>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</si>
  <si>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</si>
  <si>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</si>
  <si>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</si>
  <si>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</si>
  <si>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</si>
  <si>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</si>
  <si>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</si>
  <si>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</si>
  <si>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</si>
  <si>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</si>
  <si>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</si>
  <si>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</si>
  <si>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</si>
  <si>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</si>
  <si>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</si>
  <si>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</si>
  <si>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</si>
  <si>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</si>
  <si>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</si>
  <si>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</si>
  <si>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</si>
  <si>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</si>
  <si>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</si>
  <si>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</si>
  <si>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</si>
  <si>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</si>
  <si>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</si>
  <si>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</si>
  <si>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</si>
  <si>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</si>
  <si>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</si>
  <si>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</si>
  <si>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</si>
  <si>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</si>
  <si>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</si>
  <si>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</si>
  <si>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</si>
  <si>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</si>
  <si>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</si>
  <si>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</si>
  <si>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</si>
  <si>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</si>
  <si>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</si>
  <si>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</si>
  <si>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</si>
  <si>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</si>
  <si>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</si>
  <si>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</si>
  <si>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</si>
  <si>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</si>
  <si>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</si>
  <si>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</si>
  <si>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</si>
  <si>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</si>
  <si>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</si>
  <si>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</si>
  <si>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</si>
  <si>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</si>
  <si>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</si>
  <si>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</si>
  <si>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</si>
  <si>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</si>
  <si>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</si>
  <si>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</si>
  <si>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</si>
  <si>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</si>
  <si>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</si>
  <si>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</si>
  <si>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</si>
  <si>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</si>
  <si>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</si>
  <si>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</si>
  <si>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</si>
  <si>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</si>
  <si>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</si>
  <si>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</si>
  <si>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</si>
  <si>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</si>
  <si>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</si>
  <si>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</si>
  <si>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</si>
  <si>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</si>
  <si>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</si>
  <si>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</si>
  <si>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</si>
  <si>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</si>
  <si>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</si>
  <si>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</si>
  <si>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</si>
  <si>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</si>
  <si>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</si>
  <si>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</si>
  <si>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</si>
  <si>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</si>
  <si>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</si>
  <si>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</si>
  <si>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</si>
  <si>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</si>
  <si>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</si>
  <si>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</si>
  <si>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</si>
  <si>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</si>
  <si>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</si>
  <si>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</si>
  <si>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</si>
  <si>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</si>
  <si>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</si>
  <si>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</si>
  <si>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</si>
  <si>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</si>
  <si>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</si>
  <si>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</si>
  <si>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</si>
  <si>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</si>
  <si>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</si>
  <si>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</si>
  <si>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</si>
  <si>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</si>
  <si>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</si>
  <si>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</si>
  <si>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</si>
  <si>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</si>
  <si>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</si>
  <si>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</si>
  <si>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</si>
  <si>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</si>
  <si>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</si>
  <si>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</si>
  <si>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</si>
  <si>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</si>
  <si>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</si>
  <si>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</si>
  <si>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</si>
  <si>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</si>
  <si>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</si>
  <si>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</si>
  <si>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</si>
  <si>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</si>
  <si>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</si>
  <si>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</si>
  <si>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</si>
  <si>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</si>
  <si>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</si>
  <si>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</si>
  <si>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</si>
  <si>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</si>
  <si>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</si>
  <si>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</si>
  <si>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</si>
  <si>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</si>
  <si>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</si>
  <si>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</si>
  <si>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</si>
  <si>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</si>
  <si>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</si>
  <si>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</si>
  <si>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</si>
  <si>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</si>
  <si>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</si>
  <si>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</si>
  <si>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</si>
  <si>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</si>
  <si>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</si>
  <si>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</si>
  <si>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</si>
  <si>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</si>
  <si>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</si>
  <si>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</si>
  <si>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</si>
  <si>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</si>
  <si>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</si>
  <si>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</si>
  <si>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</si>
  <si>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</si>
  <si>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</si>
  <si>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</si>
  <si>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</si>
  <si>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</si>
  <si>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</si>
  <si>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</si>
  <si>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</si>
  <si>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</si>
  <si>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</si>
  <si>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</si>
  <si>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</si>
  <si>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</si>
  <si>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</si>
  <si>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</si>
  <si>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</si>
  <si>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</si>
  <si>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</si>
  <si>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</si>
  <si>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</si>
  <si>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</si>
  <si>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</si>
  <si>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</si>
  <si>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</si>
  <si>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</si>
  <si>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</si>
  <si>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</si>
  <si>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</si>
  <si>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</si>
  <si>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</si>
  <si>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</si>
  <si>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</si>
  <si>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</si>
  <si>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</si>
  <si>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</si>
  <si>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</si>
  <si>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</si>
  <si>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</si>
  <si>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</si>
  <si>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</si>
  <si>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</si>
  <si>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</si>
  <si>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</si>
  <si>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</si>
  <si>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</si>
  <si>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</si>
  <si>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</si>
  <si>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</si>
  <si>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</si>
  <si>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</si>
  <si>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</si>
  <si>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</si>
  <si>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</si>
  <si>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</si>
  <si>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</si>
  <si>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</si>
  <si>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</si>
  <si>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</si>
  <si>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</si>
  <si>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</si>
  <si>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</si>
  <si>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</si>
  <si>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</si>
  <si>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</si>
  <si>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</si>
  <si>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</si>
  <si>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</si>
  <si>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</si>
  <si>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</si>
  <si>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</si>
  <si>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</si>
  <si>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</si>
  <si>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</si>
  <si>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</si>
  <si>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</si>
  <si>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</si>
  <si>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</si>
  <si>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</si>
  <si>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</si>
  <si>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</si>
  <si>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</si>
  <si>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</si>
  <si>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</si>
  <si>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</si>
  <si>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</si>
  <si>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</si>
  <si>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</si>
  <si>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</si>
  <si>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</si>
  <si>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</si>
  <si>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</si>
  <si>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</si>
  <si>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</si>
  <si>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</si>
  <si>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</si>
  <si>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</si>
  <si>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</si>
  <si>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</si>
  <si>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</si>
  <si>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</si>
  <si>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</si>
  <si>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</si>
  <si>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</si>
  <si>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</si>
  <si>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</si>
  <si>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</si>
  <si>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</si>
  <si>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</si>
  <si>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</si>
  <si>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</si>
  <si>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</si>
  <si>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</si>
  <si>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</si>
  <si>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</si>
  <si>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</si>
  <si>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</si>
  <si>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</si>
  <si>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</si>
  <si>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</si>
  <si>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</si>
  <si>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</si>
  <si>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</si>
  <si>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</si>
  <si>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</si>
  <si>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</si>
  <si>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</si>
  <si>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</si>
  <si>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</si>
  <si>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</si>
  <si>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</si>
  <si>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</si>
  <si>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</si>
  <si>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</si>
  <si>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</si>
  <si>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</si>
  <si>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</si>
  <si>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</si>
  <si>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</si>
  <si>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</si>
  <si>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</si>
  <si>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</si>
  <si>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</si>
  <si>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</si>
  <si>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</si>
  <si>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</si>
  <si>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</si>
  <si>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</si>
  <si>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</si>
  <si>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</si>
  <si>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</si>
  <si>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</si>
  <si>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</si>
  <si>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</si>
  <si>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</si>
  <si>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</si>
  <si>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</si>
  <si>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</si>
  <si>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</si>
  <si>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</si>
  <si>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</si>
  <si>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</si>
  <si>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</si>
  <si>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</si>
  <si>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</si>
  <si>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</si>
  <si>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</si>
  <si>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</si>
  <si>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</si>
  <si>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</si>
  <si>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</si>
  <si>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</si>
  <si>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</si>
  <si>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</si>
  <si>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</si>
  <si>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</si>
  <si>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</si>
  <si>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</si>
  <si>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</si>
  <si>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</si>
  <si>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</si>
  <si>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</si>
  <si>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</si>
  <si>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</si>
  <si>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</si>
  <si>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</si>
  <si>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</si>
  <si>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</si>
  <si>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</si>
  <si>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</si>
  <si>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</si>
  <si>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</si>
  <si>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</si>
  <si>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</si>
  <si>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</si>
  <si>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</si>
  <si>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</si>
  <si>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</si>
  <si>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</si>
  <si>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</si>
  <si>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</si>
  <si>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</si>
  <si>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</si>
  <si>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</si>
  <si>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</si>
  <si>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</si>
  <si>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</si>
  <si>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</si>
  <si>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</si>
  <si>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</si>
  <si>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</si>
  <si>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</si>
  <si>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</si>
  <si>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</si>
  <si>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</si>
  <si>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</si>
  <si>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</si>
  <si>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</si>
  <si>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</si>
  <si>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</si>
  <si>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</si>
  <si>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</si>
  <si>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</si>
  <si>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</si>
  <si>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</si>
  <si>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</si>
  <si>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</si>
  <si>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</si>
  <si>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</si>
  <si>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</si>
  <si>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</si>
  <si>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</si>
  <si>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</si>
  <si>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</si>
  <si>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</si>
  <si>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</si>
  <si>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</si>
  <si>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</si>
  <si>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</si>
  <si>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</si>
  <si>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</si>
  <si>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</si>
  <si>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</si>
  <si>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</si>
  <si>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</si>
  <si>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</si>
  <si>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</si>
  <si>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</si>
  <si>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</si>
  <si>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</si>
  <si>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</si>
  <si>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</si>
  <si>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</si>
  <si>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</si>
  <si>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</si>
  <si>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</si>
  <si>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</si>
  <si>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</si>
  <si>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</si>
  <si>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</si>
  <si>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</si>
  <si>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</si>
  <si>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</si>
  <si>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</si>
  <si>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</si>
  <si>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</si>
  <si>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</si>
  <si>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</si>
  <si>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</si>
  <si>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</si>
  <si>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</si>
  <si>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</si>
  <si>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</si>
  <si>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</si>
  <si>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</si>
  <si>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</si>
  <si>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</si>
  <si>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</si>
  <si>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</si>
  <si>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</si>
  <si>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</si>
  <si>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</si>
  <si>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</si>
  <si>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</si>
  <si>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</si>
  <si>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</si>
  <si>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</si>
  <si>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</si>
  <si>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</si>
  <si>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</si>
  <si>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</si>
  <si>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</si>
  <si>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</si>
  <si>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</si>
  <si>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</si>
  <si>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</si>
  <si>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</si>
  <si>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</si>
  <si>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</si>
  <si>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</si>
  <si>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</si>
  <si>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</si>
  <si>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</si>
  <si>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</si>
  <si>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</si>
  <si>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</si>
  <si>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</si>
  <si>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</si>
  <si>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</si>
  <si>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</si>
  <si>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</si>
  <si>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</si>
  <si>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</si>
  <si>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</si>
  <si>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</si>
  <si>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</si>
  <si>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</si>
  <si>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</si>
  <si>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</si>
  <si>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</si>
  <si>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</si>
  <si>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</si>
  <si>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</si>
  <si>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</si>
  <si>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</si>
  <si>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</si>
  <si>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</si>
  <si>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</si>
  <si>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</si>
  <si>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</si>
  <si>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</si>
  <si>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</si>
  <si>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</si>
  <si>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</si>
  <si>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</si>
  <si>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</si>
  <si>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</si>
  <si>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</si>
  <si>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</si>
  <si>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</si>
  <si>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</si>
  <si>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</si>
  <si>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</si>
  <si>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</si>
  <si>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</si>
  <si>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</si>
  <si>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</si>
  <si>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</si>
  <si>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</si>
  <si>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</si>
  <si>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</si>
  <si>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</si>
  <si>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</si>
  <si>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</si>
  <si>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</si>
  <si>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</si>
  <si>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</si>
  <si>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</si>
  <si>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</si>
  <si>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</si>
  <si>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</si>
  <si>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</si>
  <si>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</si>
  <si>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</si>
  <si>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</si>
  <si>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</si>
  <si>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</si>
  <si>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</si>
  <si>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</si>
  <si>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</si>
  <si>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</si>
  <si>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</si>
  <si>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</si>
  <si>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</si>
  <si>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</si>
  <si>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</si>
  <si>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</si>
  <si>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</si>
  <si>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</si>
  <si>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</si>
  <si>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</si>
  <si>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</si>
  <si>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</si>
  <si>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</si>
  <si>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</si>
  <si>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</si>
  <si>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</si>
  <si>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</si>
  <si>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</si>
  <si>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</si>
  <si>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</si>
  <si>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</si>
  <si>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</si>
  <si>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</si>
  <si>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</si>
  <si>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</si>
  <si>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</si>
  <si>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</si>
  <si>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</si>
  <si>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</si>
  <si>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</si>
  <si>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</si>
  <si>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</si>
  <si>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</si>
  <si>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</si>
  <si>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</si>
  <si>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</si>
  <si>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</si>
  <si>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</si>
  <si>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</si>
  <si>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</si>
  <si>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</si>
  <si>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</si>
  <si>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</si>
  <si>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</si>
  <si>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</si>
  <si>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</si>
  <si>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</si>
  <si>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</si>
  <si>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</si>
  <si>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</si>
  <si>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</si>
  <si>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</si>
  <si>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</si>
  <si>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</si>
  <si>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</si>
  <si>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</si>
  <si>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</si>
  <si>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</si>
  <si>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</si>
  <si>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</si>
  <si>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</si>
  <si>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</si>
  <si>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</si>
  <si>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</si>
  <si>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</si>
  <si>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</si>
  <si>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</si>
  <si>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</si>
  <si>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</si>
  <si>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</si>
  <si>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</si>
  <si>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</si>
  <si>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</si>
  <si>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</si>
  <si>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</si>
  <si>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</si>
  <si>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</si>
  <si>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</si>
  <si>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</si>
  <si>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</si>
  <si>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</si>
  <si>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</si>
  <si>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</si>
  <si>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</si>
  <si>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</si>
  <si>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</si>
  <si>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</si>
  <si>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</si>
  <si>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</si>
  <si>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</si>
  <si>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</si>
  <si>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</si>
  <si>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</si>
  <si>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</si>
  <si>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</si>
  <si>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</si>
  <si>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</si>
  <si>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</si>
  <si>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</si>
  <si>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</si>
  <si>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</si>
  <si>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</si>
  <si>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</si>
  <si>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</si>
  <si>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</si>
  <si>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</si>
  <si>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</si>
  <si>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</si>
  <si>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</si>
  <si>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</si>
  <si>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</si>
  <si>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</si>
  <si>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</si>
  <si>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</si>
  <si>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</si>
  <si>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</si>
  <si>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</si>
  <si>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</si>
  <si>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</si>
  <si>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</si>
  <si>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</si>
  <si>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</si>
  <si>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</si>
  <si>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</si>
  <si>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</si>
  <si>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</si>
  <si>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</si>
  <si>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</si>
  <si>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</si>
  <si>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</si>
  <si>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</si>
  <si>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</si>
  <si>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</si>
  <si>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</si>
  <si>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</si>
  <si>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</si>
  <si>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</si>
  <si>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</si>
  <si>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</si>
  <si>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</si>
  <si>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</si>
  <si>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</si>
  <si>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</si>
  <si>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</si>
  <si>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</si>
  <si>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</si>
  <si>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</si>
  <si>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</si>
  <si>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</si>
  <si>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</si>
  <si>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</si>
  <si>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</si>
  <si>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</si>
  <si>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</si>
  <si>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</si>
  <si>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</si>
  <si>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</si>
  <si>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</si>
  <si>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</si>
  <si>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</si>
  <si>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</si>
  <si>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</si>
  <si>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</si>
  <si>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</si>
  <si>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</si>
  <si>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</si>
  <si>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</si>
  <si>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</si>
  <si>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</si>
  <si>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</si>
  <si>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</si>
  <si>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</si>
  <si>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</si>
  <si>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</si>
  <si>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</si>
  <si>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</si>
  <si>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</si>
  <si>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</si>
  <si>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</si>
  <si>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</si>
  <si>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</si>
  <si>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</si>
  <si>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</si>
  <si>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</si>
  <si>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</si>
  <si>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</si>
  <si>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</si>
  <si>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</si>
  <si>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</si>
  <si>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</si>
  <si>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</si>
  <si>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</si>
  <si>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</si>
  <si>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</si>
  <si>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</si>
  <si>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</si>
  <si>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</si>
  <si>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</si>
  <si>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</si>
  <si>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</si>
  <si>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</si>
  <si>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</si>
  <si>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</si>
  <si>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</si>
  <si>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</si>
  <si>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</si>
  <si>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</si>
  <si>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</si>
  <si>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</si>
  <si>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</si>
  <si>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</si>
  <si>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</si>
  <si>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</si>
  <si>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</si>
  <si>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</si>
  <si>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</si>
  <si>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</si>
  <si>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</si>
  <si>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</si>
  <si>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</si>
  <si>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</si>
  <si>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</si>
  <si>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</si>
  <si>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</si>
  <si>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</si>
  <si>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</si>
  <si>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</si>
  <si>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</si>
  <si>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</si>
  <si>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</si>
  <si>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</si>
  <si>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</si>
  <si>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</si>
  <si>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</si>
  <si>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</si>
  <si>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</si>
  <si>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</si>
  <si>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</si>
  <si>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</si>
  <si>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</si>
  <si>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</si>
  <si>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</si>
  <si>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</si>
  <si>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</si>
  <si>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</si>
  <si>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</si>
  <si>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</si>
  <si>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</si>
  <si>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</si>
  <si>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</si>
  <si>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</si>
  <si>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</si>
  <si>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</si>
  <si>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</si>
  <si>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</si>
  <si>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</si>
  <si>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</si>
  <si>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</si>
  <si>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</si>
  <si>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</si>
  <si>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</si>
  <si>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</si>
  <si>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</si>
  <si>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</si>
  <si>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</si>
  <si>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</si>
  <si>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</si>
  <si>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</si>
  <si>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</si>
  <si>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</si>
  <si>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</si>
  <si>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</si>
  <si>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</si>
  <si>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</si>
  <si>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</si>
  <si>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</si>
  <si>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</si>
  <si>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</si>
  <si>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</si>
  <si>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</si>
  <si>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</si>
  <si>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</si>
  <si>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</si>
  <si>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</si>
  <si>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</si>
  <si>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</si>
  <si>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</si>
  <si>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</si>
  <si>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</si>
  <si>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</si>
  <si>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</si>
  <si>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</si>
  <si>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</si>
  <si>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</si>
  <si>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</si>
  <si>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</si>
  <si>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</si>
  <si>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</si>
  <si>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</si>
  <si>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</si>
  <si>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</si>
  <si>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</si>
  <si>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</si>
  <si>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</si>
  <si>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</si>
  <si>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</si>
  <si>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</si>
  <si>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</si>
  <si>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</si>
  <si>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</si>
  <si>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</si>
  <si>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</si>
  <si>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</si>
  <si>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</si>
  <si>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</si>
  <si>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</si>
  <si>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</si>
  <si>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</si>
  <si>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</si>
  <si>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</si>
  <si>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</si>
  <si>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</si>
  <si>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</si>
  <si>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</si>
  <si>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</si>
  <si>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</si>
  <si>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</si>
  <si>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</si>
  <si>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</si>
  <si>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</si>
  <si>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</si>
  <si>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</si>
  <si>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</si>
  <si>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</si>
  <si>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</si>
  <si>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</si>
  <si>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</si>
  <si>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</si>
  <si>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</si>
  <si>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</si>
  <si>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</si>
  <si>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</si>
  <si>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</si>
  <si>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</si>
  <si>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</si>
  <si>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</si>
  <si>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</si>
  <si>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</si>
  <si>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</si>
  <si>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</si>
  <si>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</si>
  <si>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</si>
  <si>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</si>
  <si>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</si>
  <si>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</si>
  <si>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</si>
  <si>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</si>
  <si>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</si>
  <si>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</si>
  <si>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</si>
  <si>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</si>
  <si>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</si>
  <si>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</si>
  <si>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</si>
  <si>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</si>
  <si>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</si>
  <si>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</si>
  <si>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</si>
  <si>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</si>
  <si>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</si>
  <si>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</si>
  <si>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</si>
  <si>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</si>
  <si>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</si>
  <si>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</si>
  <si>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</si>
  <si>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</si>
  <si>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</si>
  <si>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</si>
  <si>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</si>
  <si>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</si>
  <si>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</si>
  <si>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</si>
  <si>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</si>
  <si>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</si>
  <si>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</si>
  <si>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</si>
  <si>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</si>
  <si>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</si>
  <si>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</si>
  <si>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</si>
  <si>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</si>
  <si>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</si>
  <si>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</si>
  <si>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</si>
  <si>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</si>
  <si>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</si>
  <si>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</si>
  <si>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</si>
  <si>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</si>
  <si>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</si>
  <si>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</si>
  <si>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</si>
  <si>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</si>
  <si>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</si>
  <si>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</si>
  <si>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</si>
  <si>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</si>
  <si>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</si>
  <si>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</si>
  <si>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</si>
  <si>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</si>
  <si>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</si>
  <si>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</si>
  <si>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</si>
  <si>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</si>
  <si>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</si>
  <si>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</si>
  <si>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</si>
  <si>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</si>
  <si>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</si>
  <si>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</si>
  <si>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</si>
  <si>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</si>
  <si>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</si>
  <si>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</si>
  <si>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</si>
  <si>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</si>
  <si>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</si>
  <si>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</si>
  <si>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</si>
  <si>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</si>
  <si>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</si>
  <si>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</si>
  <si>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</si>
  <si>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</si>
  <si>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</si>
  <si>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</si>
  <si>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</si>
  <si>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</si>
  <si>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</si>
  <si>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</si>
  <si>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</si>
  <si>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</si>
  <si>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</si>
  <si>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</si>
  <si>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</si>
  <si>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</si>
  <si>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</si>
  <si>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</si>
  <si>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</si>
  <si>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</si>
  <si>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</si>
  <si>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</si>
  <si>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</si>
  <si>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</si>
  <si>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</si>
  <si>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</si>
  <si>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</si>
  <si>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</si>
  <si>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</si>
  <si>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</si>
  <si>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</si>
  <si>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</si>
  <si>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</si>
  <si>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</si>
  <si>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</si>
  <si>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</si>
  <si>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</si>
  <si>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</si>
  <si>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</si>
  <si>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</si>
  <si>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</si>
  <si>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</si>
  <si>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</si>
  <si>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</si>
  <si>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</si>
  <si>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</si>
  <si>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</si>
  <si>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</si>
  <si>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</si>
  <si>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</si>
  <si>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</si>
  <si>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</si>
  <si>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</si>
  <si>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</si>
  <si>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</si>
  <si>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</si>
  <si>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</si>
  <si>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</si>
  <si>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</si>
  <si>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</si>
  <si>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</si>
  <si>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</si>
  <si>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</si>
  <si>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</si>
  <si>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</si>
  <si>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</si>
  <si>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</si>
  <si>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</si>
  <si>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</si>
  <si>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</si>
  <si>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</si>
  <si>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</si>
  <si>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</si>
  <si>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</si>
  <si>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</si>
  <si>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</si>
  <si>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</si>
  <si>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</si>
  <si>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</si>
  <si>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</si>
  <si>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</si>
  <si>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</si>
  <si>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</si>
  <si>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</si>
  <si>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</si>
  <si>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</si>
  <si>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</si>
  <si>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</si>
  <si>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</si>
  <si>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</si>
  <si>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</si>
  <si>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</si>
  <si>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</si>
  <si>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</si>
  <si>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</si>
  <si>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</si>
  <si>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</si>
  <si>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</si>
  <si>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</si>
  <si>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</si>
  <si>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</si>
  <si>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</si>
  <si>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</si>
  <si>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</si>
  <si>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</si>
  <si>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</si>
  <si>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</si>
  <si>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</si>
  <si>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</si>
  <si>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</si>
  <si>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</si>
  <si>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</si>
  <si>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</si>
  <si>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</si>
  <si>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</si>
  <si>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</si>
  <si>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</si>
  <si>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</si>
  <si>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</si>
  <si>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</si>
  <si>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</si>
  <si>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</si>
  <si>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</si>
  <si>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</si>
  <si>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</si>
  <si>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</si>
  <si>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</si>
  <si>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</si>
  <si>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</si>
  <si>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</si>
  <si>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</si>
  <si>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</si>
  <si>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</si>
  <si>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</si>
  <si>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</si>
  <si>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</si>
  <si>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</si>
  <si>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</si>
  <si>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</si>
  <si>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</si>
  <si>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</si>
  <si>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</si>
  <si>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</si>
  <si>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</si>
  <si>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</si>
  <si>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</si>
  <si>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</si>
  <si>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</si>
  <si>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</si>
  <si>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</si>
  <si>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</si>
  <si>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</si>
  <si>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</si>
  <si>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</si>
  <si>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</si>
  <si>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</si>
  <si>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</si>
  <si>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</si>
  <si>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</si>
  <si>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</si>
  <si>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</si>
  <si>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</si>
  <si>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</si>
  <si>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</si>
  <si>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</si>
  <si>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</si>
  <si>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</si>
  <si>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</si>
  <si>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</si>
  <si>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</si>
  <si>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</si>
  <si>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</si>
  <si>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</si>
  <si>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</si>
  <si>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</si>
  <si>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</si>
  <si>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</si>
  <si>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</si>
  <si>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</si>
  <si>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</si>
  <si>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</si>
  <si>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</si>
  <si>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</si>
  <si>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</si>
  <si>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</si>
  <si>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</si>
  <si>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</si>
  <si>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</si>
  <si>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</si>
  <si>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</si>
  <si>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</si>
  <si>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</si>
  <si>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</si>
  <si>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</si>
  <si>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</si>
  <si>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</si>
  <si>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</si>
  <si>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</si>
  <si>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</si>
  <si>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</si>
  <si>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</si>
  <si>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</si>
  <si>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</si>
  <si>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</si>
  <si>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</si>
  <si>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</si>
  <si>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</si>
  <si>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</si>
  <si>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</si>
  <si>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</si>
  <si>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</si>
  <si>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</si>
  <si>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</si>
  <si>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</si>
  <si>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</si>
  <si>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</si>
  <si>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</si>
  <si>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</si>
  <si>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</si>
  <si>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</si>
  <si>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</si>
  <si>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</si>
  <si>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</si>
  <si>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</si>
  <si>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</si>
  <si>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</si>
  <si>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</si>
  <si>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</si>
  <si>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</si>
  <si>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</si>
  <si>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</si>
  <si>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</si>
  <si>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</si>
  <si>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</si>
  <si>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</si>
  <si>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</si>
  <si>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</si>
  <si>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</si>
  <si>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</si>
  <si>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</si>
  <si>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</si>
  <si>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</si>
  <si>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</si>
  <si>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</si>
  <si>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</si>
  <si>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</si>
  <si>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</si>
  <si>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</si>
  <si>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</si>
  <si>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</si>
  <si>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</si>
  <si>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</si>
  <si>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</si>
  <si>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</si>
  <si>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</si>
  <si>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</si>
  <si>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</si>
  <si>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</si>
  <si>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</si>
  <si>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</si>
  <si>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</si>
  <si>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</si>
  <si>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</si>
  <si>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</si>
  <si>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</si>
  <si>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</si>
  <si>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</si>
  <si>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</si>
  <si>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</si>
  <si>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</si>
  <si>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</si>
  <si>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</si>
  <si>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</si>
  <si>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</si>
  <si>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</si>
  <si>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</si>
  <si>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</si>
  <si>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</si>
  <si>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</si>
  <si>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</si>
  <si>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</si>
  <si>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</si>
  <si>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</si>
  <si>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</si>
  <si>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</si>
  <si>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</si>
  <si>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</si>
  <si>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</si>
  <si>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</si>
  <si>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</si>
  <si>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</si>
  <si>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</si>
  <si>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</si>
  <si>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</si>
  <si>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</si>
  <si>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</si>
  <si>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</si>
  <si>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</si>
  <si>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</si>
  <si>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</si>
  <si>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</si>
  <si>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</si>
  <si>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</si>
  <si>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</si>
  <si>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</si>
  <si>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</si>
  <si>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</si>
  <si>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</si>
  <si>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</si>
  <si>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</si>
  <si>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</si>
  <si>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</si>
  <si>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</si>
  <si>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</si>
  <si>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</si>
  <si>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</si>
  <si>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</si>
  <si>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</si>
  <si>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</si>
  <si>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</si>
  <si>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</si>
  <si>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</si>
  <si>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</si>
  <si>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</si>
  <si>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</si>
  <si>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</si>
  <si>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</si>
  <si>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</si>
  <si>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</si>
  <si>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</si>
  <si>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</si>
  <si>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</si>
  <si>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</si>
  <si>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</si>
  <si>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</si>
  <si>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</si>
  <si>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</si>
  <si>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</si>
  <si>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</si>
  <si>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</si>
  <si>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</si>
  <si>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</si>
  <si>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</si>
  <si>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</si>
  <si>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</si>
  <si>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</si>
  <si>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</si>
  <si>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</si>
  <si>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</si>
  <si>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</si>
  <si>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</si>
  <si>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</si>
  <si>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</si>
  <si>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</si>
  <si>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</si>
  <si>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</si>
  <si>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</si>
  <si>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</si>
  <si>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</si>
  <si>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</si>
  <si>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</si>
  <si>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</si>
  <si>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</si>
  <si>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</si>
  <si>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</si>
  <si>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</si>
  <si>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</si>
  <si>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</si>
  <si>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</si>
  <si>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</si>
  <si>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</si>
  <si>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</si>
  <si>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</si>
  <si>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</si>
  <si>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</si>
  <si>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</si>
  <si>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</si>
  <si>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</si>
  <si>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</si>
  <si>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</si>
  <si>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</si>
  <si>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</si>
  <si>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</si>
  <si>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</si>
  <si>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</si>
  <si>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</si>
  <si>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</si>
  <si>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</si>
  <si>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</si>
  <si>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</si>
  <si>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</si>
  <si>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</si>
  <si>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</si>
  <si>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</si>
  <si>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</si>
  <si>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</si>
  <si>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</si>
  <si>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</si>
  <si>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</si>
  <si>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</si>
  <si>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</si>
  <si>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</si>
  <si>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</si>
  <si>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</si>
  <si>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</si>
  <si>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</si>
  <si>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</si>
  <si>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</si>
  <si>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</si>
  <si>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</si>
  <si>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</si>
  <si>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</si>
  <si>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</si>
  <si>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</si>
  <si>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</si>
  <si>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</si>
  <si>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</si>
  <si>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</si>
  <si>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</si>
  <si>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</si>
  <si>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</si>
  <si>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</si>
  <si>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</si>
  <si>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</si>
  <si>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</si>
  <si>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</si>
  <si>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</si>
  <si>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</si>
  <si>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</si>
  <si>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</si>
  <si>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</si>
  <si>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</si>
  <si>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</si>
  <si>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</si>
  <si>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</si>
  <si>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</si>
  <si>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</si>
  <si>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</si>
  <si>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</si>
  <si>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</si>
  <si>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</si>
  <si>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</si>
  <si>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</si>
  <si>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</si>
  <si>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</si>
  <si>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</si>
  <si>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</si>
  <si>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</si>
  <si>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</si>
  <si>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</si>
  <si>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</si>
  <si>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</si>
  <si>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</si>
  <si>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</si>
  <si>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</si>
  <si>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</si>
  <si>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</si>
  <si>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</si>
  <si>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</si>
  <si>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</si>
  <si>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</si>
  <si>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</si>
  <si>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</si>
  <si>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</si>
  <si>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</si>
  <si>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</si>
  <si>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</si>
  <si>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</si>
  <si>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</si>
  <si>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</si>
  <si>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</si>
  <si>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</si>
  <si>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</si>
  <si>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</si>
  <si>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</si>
  <si>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</si>
  <si>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</si>
  <si>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</si>
  <si>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</si>
  <si>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</si>
  <si>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</si>
  <si>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</si>
  <si>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</si>
  <si>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</si>
  <si>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</si>
  <si>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</si>
  <si>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</si>
  <si>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</si>
  <si>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</si>
  <si>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</si>
  <si>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</si>
  <si>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</si>
  <si>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</si>
  <si>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</si>
  <si>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</si>
  <si>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</si>
  <si>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</si>
  <si>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</si>
  <si>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</si>
  <si>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</si>
  <si>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</si>
  <si>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</si>
  <si>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</si>
  <si>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</si>
  <si>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</si>
  <si>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</si>
  <si>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</si>
  <si>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</si>
  <si>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</si>
  <si>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</si>
  <si>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</si>
  <si>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</si>
  <si>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</si>
  <si>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</si>
  <si>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</si>
  <si>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</si>
  <si>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</si>
  <si>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</si>
  <si>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</si>
  <si>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</si>
  <si>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</si>
  <si>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</si>
  <si>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</si>
  <si>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</si>
  <si>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</si>
  <si>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</si>
  <si>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</si>
  <si>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</si>
  <si>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</si>
  <si>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</si>
  <si>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</si>
  <si>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</si>
  <si>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</si>
  <si>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</si>
  <si>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</si>
  <si>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</si>
  <si>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</si>
  <si>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</si>
  <si>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</si>
  <si>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</si>
  <si>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</si>
  <si>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</si>
  <si>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</si>
  <si>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</si>
  <si>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</si>
  <si>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</si>
  <si>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</si>
  <si>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</si>
  <si>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</si>
  <si>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</si>
  <si>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</si>
  <si>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</si>
  <si>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</si>
  <si>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</si>
  <si>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</si>
  <si>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</si>
  <si>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</si>
  <si>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</si>
  <si>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</si>
  <si>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</si>
  <si>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</si>
  <si>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</si>
  <si>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</si>
  <si>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</si>
  <si>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</si>
  <si>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</si>
  <si>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</si>
  <si>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</si>
  <si>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</si>
  <si>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</si>
  <si>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</si>
  <si>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</si>
  <si>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</si>
  <si>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</si>
  <si>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</si>
  <si>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</si>
  <si>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</si>
  <si>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</si>
  <si>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</si>
  <si>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</si>
  <si>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</si>
  <si>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</si>
  <si>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</si>
  <si>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</si>
  <si>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</si>
  <si>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</si>
  <si>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</si>
  <si>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</si>
  <si>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</si>
  <si>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</si>
  <si>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</si>
  <si>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</si>
  <si>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</si>
  <si>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</si>
  <si>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</si>
  <si>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</si>
  <si>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</si>
  <si>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</si>
  <si>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</si>
  <si>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</si>
  <si>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</si>
  <si>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</si>
  <si>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</si>
  <si>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</si>
  <si>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</si>
  <si>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</si>
  <si>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</si>
  <si>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</si>
  <si>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</si>
  <si>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</si>
  <si>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</si>
  <si>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</si>
  <si>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</si>
  <si>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</si>
  <si>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</si>
  <si>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</si>
  <si>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</si>
  <si>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</si>
  <si>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</si>
  <si>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</si>
  <si>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</si>
  <si>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</si>
  <si>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</si>
  <si>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</si>
  <si>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</si>
  <si>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</si>
  <si>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</si>
  <si>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</si>
  <si>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</si>
  <si>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</si>
  <si>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</si>
  <si>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</si>
  <si>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</si>
  <si>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</si>
  <si>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</si>
  <si>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</si>
  <si>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</si>
  <si>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</si>
  <si>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</si>
  <si>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</si>
  <si>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</si>
  <si>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</si>
  <si>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</si>
  <si>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</si>
  <si>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</si>
  <si>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</si>
  <si>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</si>
  <si>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</si>
  <si>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</si>
  <si>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</si>
  <si>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</si>
  <si>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</si>
  <si>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</si>
  <si>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</si>
  <si>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</si>
  <si>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</si>
  <si>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</si>
  <si>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</si>
  <si>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</si>
  <si>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</si>
  <si>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</si>
  <si>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</si>
  <si>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</si>
  <si>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</si>
  <si>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</si>
  <si>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</si>
  <si>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</si>
  <si>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</si>
  <si>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</si>
  <si>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</si>
  <si>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</si>
  <si>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</si>
  <si>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</si>
  <si>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</si>
  <si>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</si>
  <si>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</si>
  <si>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</si>
  <si>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</si>
  <si>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</si>
  <si>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</si>
  <si>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</si>
  <si>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</si>
  <si>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</si>
  <si>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</si>
  <si>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</si>
  <si>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</si>
  <si>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</si>
  <si>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</si>
  <si>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</si>
  <si>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</si>
  <si>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</si>
  <si>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</si>
  <si>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</si>
  <si>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</si>
  <si>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</si>
  <si>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</si>
  <si>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</si>
  <si>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</si>
  <si>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</si>
  <si>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</si>
  <si>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</si>
  <si>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</si>
  <si>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</si>
  <si>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</si>
  <si>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</si>
  <si>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</si>
  <si>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</si>
  <si>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</si>
  <si>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</si>
  <si>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</si>
  <si>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</si>
  <si>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</si>
  <si>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</si>
  <si>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</si>
  <si>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</si>
  <si>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</si>
  <si>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</si>
  <si>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</si>
  <si>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</si>
  <si>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</si>
  <si>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</si>
  <si>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</si>
  <si>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</si>
  <si>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</si>
  <si>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</si>
  <si>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</si>
  <si>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</si>
  <si>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</si>
  <si>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</si>
  <si>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</si>
  <si>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</si>
  <si>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</si>
  <si>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</si>
  <si>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</si>
  <si>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</si>
  <si>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</si>
  <si>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</si>
  <si>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</si>
  <si>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</si>
  <si>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</si>
  <si>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</si>
  <si>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</si>
  <si>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</si>
  <si>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</si>
  <si>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</si>
  <si>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</si>
  <si>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</si>
  <si>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</si>
  <si>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</si>
  <si>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</si>
  <si>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</si>
  <si>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</si>
  <si>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</si>
  <si>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</si>
  <si>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</si>
  <si>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</si>
  <si>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</si>
  <si>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</si>
  <si>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</si>
  <si>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</si>
  <si>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</si>
  <si>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</si>
  <si>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</si>
  <si>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</si>
  <si>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</si>
  <si>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</si>
  <si>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</si>
  <si>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</si>
  <si>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</si>
  <si>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</si>
  <si>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</si>
  <si>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</si>
  <si>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</si>
  <si>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</si>
  <si>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</si>
  <si>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</si>
  <si>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</si>
  <si>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</si>
  <si>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</si>
  <si>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</si>
  <si>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</si>
  <si>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</si>
  <si>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</si>
  <si>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</si>
  <si>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</si>
  <si>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</si>
  <si>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</si>
  <si>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</si>
  <si>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</si>
  <si>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</si>
  <si>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</si>
  <si>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</si>
  <si>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</si>
  <si>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</si>
  <si>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</si>
  <si>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</si>
  <si>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</si>
  <si>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</si>
  <si>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</si>
  <si>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</si>
  <si>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</si>
  <si>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</si>
  <si>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</si>
  <si>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</si>
  <si>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</si>
  <si>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</si>
  <si>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</si>
  <si>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</si>
  <si>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</si>
  <si>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</si>
  <si>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</si>
  <si>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</si>
  <si>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</si>
  <si>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</si>
  <si>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</si>
  <si>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</si>
  <si>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</si>
  <si>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</si>
  <si>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</si>
  <si>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</si>
  <si>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</si>
  <si>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</si>
  <si>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</si>
  <si>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</si>
  <si>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</si>
  <si>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</si>
  <si>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</si>
  <si>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</si>
  <si>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</si>
  <si>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</si>
  <si>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</si>
  <si>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</si>
  <si>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</si>
  <si>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</si>
  <si>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</si>
  <si>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</si>
  <si>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</si>
  <si>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</si>
  <si>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</si>
  <si>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</si>
  <si>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</si>
  <si>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</si>
  <si>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</si>
  <si>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</si>
  <si>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</si>
  <si>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</si>
  <si>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</si>
  <si>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</si>
  <si>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</si>
  <si>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</si>
  <si>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</si>
  <si>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</si>
  <si>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</si>
  <si>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</si>
  <si>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</si>
  <si>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</si>
  <si>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</si>
  <si>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</si>
  <si>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</si>
  <si>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</si>
  <si>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</si>
  <si>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</si>
  <si>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</si>
  <si>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</si>
  <si>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</si>
  <si>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</si>
  <si>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</si>
  <si>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</si>
  <si>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</si>
  <si>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</si>
  <si>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</si>
  <si>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</si>
  <si>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</si>
  <si>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</si>
  <si>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</si>
  <si>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</si>
  <si>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</si>
  <si>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</si>
  <si>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</si>
  <si>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</si>
  <si>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</si>
  <si>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</si>
  <si>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</si>
  <si>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</si>
  <si>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</si>
  <si>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</si>
  <si>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</si>
  <si>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</si>
  <si>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</si>
  <si>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</si>
  <si>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</si>
  <si>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</si>
  <si>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</si>
  <si>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</si>
  <si>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</si>
  <si>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</si>
  <si>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</si>
  <si>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</si>
  <si>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</si>
  <si>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</si>
  <si>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</si>
  <si>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</si>
  <si>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</si>
  <si>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</si>
  <si>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</si>
  <si>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</si>
  <si>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</si>
  <si>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</si>
  <si>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</si>
  <si>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</si>
  <si>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</si>
  <si>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</si>
  <si>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</si>
  <si>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</si>
  <si>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</si>
  <si>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</si>
  <si>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</si>
  <si>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</si>
  <si>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</si>
  <si>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</si>
  <si>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</si>
  <si>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</si>
  <si>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</si>
  <si>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</si>
  <si>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</si>
  <si>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</si>
  <si>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</si>
  <si>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</si>
  <si>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</si>
  <si>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</si>
  <si>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</si>
  <si>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</si>
  <si>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</si>
  <si>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</si>
  <si>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</si>
  <si>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</si>
  <si>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</si>
  <si>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</si>
  <si>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</si>
  <si>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</si>
  <si>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</si>
  <si>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</si>
  <si>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</si>
  <si>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</si>
  <si>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</si>
  <si>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</si>
  <si>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</si>
  <si>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</si>
  <si>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</si>
  <si>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</si>
  <si>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</si>
  <si>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</si>
  <si>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</si>
  <si>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</si>
  <si>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</si>
  <si>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</si>
  <si>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</si>
  <si>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</si>
  <si>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</si>
  <si>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</si>
  <si>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</si>
  <si>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</si>
  <si>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</si>
  <si>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</si>
  <si>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</si>
  <si>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</si>
  <si>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</si>
  <si>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</si>
  <si>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</si>
  <si>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</si>
  <si>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</si>
  <si>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</si>
  <si>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</si>
  <si>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</si>
  <si>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</si>
  <si>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</si>
  <si>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</si>
  <si>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</si>
  <si>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</si>
  <si>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</si>
  <si>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</si>
  <si>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</si>
  <si>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</si>
  <si>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</si>
  <si>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</si>
  <si>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</si>
  <si>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</si>
  <si>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</si>
  <si>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</si>
  <si>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</si>
  <si>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</si>
  <si>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</si>
  <si>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</si>
  <si>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</si>
  <si>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</si>
  <si>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</si>
  <si>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</si>
  <si>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</si>
  <si>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</si>
  <si>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</si>
  <si>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</si>
  <si>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</si>
  <si>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</si>
  <si>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</si>
  <si>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</si>
  <si>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</si>
  <si>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</si>
  <si>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</si>
  <si>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</si>
  <si>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</si>
  <si>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</si>
  <si>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</si>
  <si>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</si>
  <si>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</si>
  <si>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</si>
  <si>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</si>
  <si>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</si>
  <si>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</si>
  <si>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</si>
  <si>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</si>
  <si>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</si>
  <si>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</si>
  <si>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</si>
  <si>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</si>
  <si>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</si>
  <si>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</si>
  <si>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</si>
  <si>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</si>
  <si>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</si>
  <si>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</si>
  <si>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</si>
  <si>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</si>
  <si>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</si>
  <si>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</si>
  <si>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</si>
  <si>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</si>
  <si>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</si>
  <si>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</si>
  <si>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</si>
  <si>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</si>
  <si>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</si>
  <si>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</si>
  <si>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</si>
  <si>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</si>
  <si>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</si>
  <si>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</si>
  <si>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</si>
  <si>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</si>
  <si>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</si>
  <si>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</si>
  <si>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</si>
  <si>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</si>
  <si>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</si>
  <si>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</si>
  <si>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</si>
  <si>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</si>
  <si>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</si>
  <si>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</si>
  <si>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</si>
  <si>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</si>
  <si>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</si>
  <si>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</si>
  <si>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</si>
  <si>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</si>
  <si>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</si>
  <si>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</si>
  <si>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</si>
  <si>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</si>
  <si>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</si>
  <si>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</si>
  <si>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</si>
  <si>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</si>
  <si>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</si>
  <si>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</si>
  <si>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</si>
  <si>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</si>
  <si>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</si>
  <si>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</si>
  <si>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</si>
  <si>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</si>
  <si>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</si>
  <si>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</si>
  <si>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</si>
  <si>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</si>
  <si>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</si>
  <si>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</si>
  <si>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</si>
  <si>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</si>
  <si>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</si>
  <si>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</si>
  <si>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</si>
  <si>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</si>
  <si>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</si>
  <si>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</si>
  <si>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</si>
  <si>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</si>
  <si>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</si>
  <si>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</si>
  <si>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</si>
  <si>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</si>
  <si>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</si>
  <si>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</si>
  <si>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</si>
  <si>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</si>
  <si>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</si>
  <si>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</si>
  <si>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</si>
  <si>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</si>
  <si>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</si>
  <si>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</si>
  <si>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</si>
  <si>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</si>
  <si>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</si>
  <si>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</si>
  <si>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</si>
  <si>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</si>
  <si>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</si>
  <si>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</si>
  <si>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</si>
  <si>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</si>
  <si>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</si>
  <si>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</si>
  <si>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</si>
  <si>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</si>
  <si>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</si>
  <si>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</si>
  <si>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</si>
  <si>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</si>
  <si>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</si>
  <si>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</si>
  <si>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</si>
  <si>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</si>
  <si>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</si>
  <si>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</si>
  <si>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</si>
  <si>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</si>
  <si>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</si>
  <si>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</si>
  <si>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</si>
  <si>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</si>
  <si>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</si>
  <si>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</si>
  <si>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</si>
  <si>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</si>
  <si>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</si>
  <si>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</si>
  <si>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</si>
  <si>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</si>
  <si>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</si>
  <si>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</si>
  <si>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</si>
  <si>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</si>
  <si>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</si>
  <si>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</si>
  <si>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</si>
  <si>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</si>
  <si>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</si>
  <si>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</si>
  <si>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</si>
  <si>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</si>
  <si>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</si>
  <si>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</si>
  <si>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</si>
  <si>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</si>
  <si>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</si>
  <si>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</si>
  <si>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</si>
  <si>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</si>
  <si>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</si>
  <si>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</si>
  <si>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</si>
  <si>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</si>
  <si>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</si>
  <si>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</si>
  <si>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</si>
  <si>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</si>
  <si>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</si>
  <si>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</si>
  <si>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</si>
  <si>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</si>
  <si>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</si>
  <si>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</si>
  <si>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</si>
  <si>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</si>
  <si>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</si>
  <si>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</si>
  <si>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</si>
  <si>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</si>
  <si>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</si>
  <si>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</si>
  <si>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</si>
  <si>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</si>
  <si>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</si>
  <si>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</si>
  <si>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</si>
  <si>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</si>
  <si>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</si>
  <si>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</si>
  <si>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</si>
  <si>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</si>
  <si>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</si>
  <si>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</si>
  <si>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</si>
  <si>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</si>
  <si>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</si>
  <si>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</si>
  <si>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</si>
  <si>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</si>
  <si>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</si>
  <si>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</si>
  <si>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</si>
  <si>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</si>
  <si>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</si>
  <si>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</si>
  <si>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</si>
  <si>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</si>
  <si>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</si>
  <si>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</si>
  <si>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</si>
  <si>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</si>
  <si>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</si>
  <si>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</si>
  <si>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</si>
  <si>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</si>
  <si>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</si>
  <si>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</si>
  <si>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</si>
  <si>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</si>
  <si>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</si>
  <si>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</si>
  <si>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</si>
  <si>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</si>
  <si>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</si>
  <si>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</si>
  <si>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</si>
  <si>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</si>
  <si>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</si>
  <si>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</si>
  <si>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</si>
  <si>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</si>
  <si>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</si>
  <si>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</si>
  <si>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</si>
  <si>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</si>
  <si>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</si>
  <si>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</si>
  <si>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</si>
  <si>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</si>
  <si>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</si>
  <si>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</si>
  <si>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</si>
  <si>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</si>
  <si>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</si>
  <si>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</si>
  <si>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</si>
  <si>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</si>
  <si>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</si>
  <si>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</si>
  <si>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</si>
  <si>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</si>
  <si>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</si>
  <si>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</si>
  <si>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</si>
  <si>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</si>
  <si>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</si>
  <si>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</si>
  <si>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</si>
  <si>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</si>
  <si>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</si>
  <si>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</si>
  <si>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</si>
  <si>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</si>
  <si>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</si>
  <si>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</si>
  <si>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</si>
  <si>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</si>
  <si>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</si>
  <si>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</si>
  <si>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</si>
  <si>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</si>
  <si>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</si>
  <si>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</si>
  <si>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</si>
  <si>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</si>
  <si>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</si>
  <si>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</si>
  <si>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</si>
  <si>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</si>
  <si>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</si>
  <si>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</si>
  <si>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</si>
  <si>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</si>
  <si>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</si>
  <si>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</si>
  <si>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</si>
  <si>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</si>
  <si>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</si>
  <si>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</si>
  <si>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</si>
  <si>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</si>
  <si>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</si>
  <si>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</si>
  <si>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</si>
  <si>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</si>
  <si>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</si>
  <si>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</si>
  <si>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</si>
  <si>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</si>
  <si>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</si>
  <si>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</si>
  <si>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</si>
  <si>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</si>
  <si>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</si>
  <si>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</si>
  <si>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</si>
  <si>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</si>
  <si>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</si>
  <si>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</si>
  <si>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</si>
  <si>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</si>
  <si>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</si>
  <si>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</si>
  <si>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</si>
  <si>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</si>
  <si>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</si>
  <si>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</si>
  <si>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</si>
  <si>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</si>
  <si>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</si>
  <si>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</si>
  <si>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</si>
  <si>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</si>
  <si>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</si>
  <si>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</si>
  <si>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</si>
  <si>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</si>
  <si>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</si>
  <si>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</si>
  <si>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</si>
  <si>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</si>
  <si>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</si>
  <si>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</si>
  <si>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</si>
  <si>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</si>
  <si>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</si>
  <si>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</si>
  <si>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</si>
  <si>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</si>
  <si>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</si>
  <si>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</si>
  <si>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</si>
  <si>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</si>
  <si>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</si>
  <si>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</si>
  <si>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</si>
  <si>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</si>
  <si>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</si>
  <si>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</si>
  <si>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</si>
  <si>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</si>
  <si>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</si>
  <si>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</si>
  <si>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</si>
  <si>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</si>
  <si>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</si>
  <si>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</si>
  <si>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</si>
  <si>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</si>
  <si>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</si>
  <si>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</si>
  <si>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</si>
  <si>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</si>
  <si>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</si>
  <si>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</si>
  <si>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</si>
  <si>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</si>
  <si>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</si>
  <si>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</si>
  <si>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</si>
  <si>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</si>
  <si>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</si>
  <si>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</si>
  <si>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</si>
  <si>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</si>
  <si>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</si>
  <si>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</si>
  <si>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</si>
  <si>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</si>
  <si>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</si>
  <si>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</si>
  <si>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</si>
  <si>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</si>
  <si>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</si>
  <si>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</si>
  <si>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</si>
  <si>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</si>
  <si>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</si>
  <si>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</si>
  <si>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</si>
  <si>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</si>
  <si>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</si>
  <si>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</si>
  <si>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</si>
  <si>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</si>
  <si>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</si>
  <si>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</si>
  <si>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</si>
  <si>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</si>
  <si>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</si>
  <si>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</si>
  <si>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</si>
  <si>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</si>
  <si>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</si>
  <si>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</si>
  <si>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</si>
  <si>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</si>
  <si>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</si>
  <si>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</si>
  <si>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</si>
  <si>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</si>
  <si>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</si>
  <si>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</si>
  <si>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</si>
  <si>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</si>
  <si>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</si>
  <si>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</si>
  <si>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</si>
  <si>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</si>
  <si>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</si>
  <si>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</si>
  <si>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</si>
  <si>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</si>
  <si>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</si>
  <si>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</si>
  <si>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</si>
  <si>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</si>
  <si>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</si>
  <si>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</si>
  <si>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</si>
  <si>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</si>
  <si>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</si>
  <si>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</si>
  <si>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</si>
  <si>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</si>
  <si>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</si>
  <si>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</si>
  <si>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</si>
  <si>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</si>
  <si>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</si>
  <si>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</si>
  <si>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</si>
  <si>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</si>
  <si>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</si>
  <si>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</si>
  <si>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</si>
  <si>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</si>
  <si>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</si>
  <si>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</si>
  <si>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</si>
  <si>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</si>
  <si>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</si>
  <si>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</si>
  <si>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</si>
  <si>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</si>
  <si>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</si>
  <si>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</si>
  <si>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</si>
  <si>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</si>
  <si>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</si>
  <si>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</si>
  <si>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</si>
  <si>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</si>
  <si>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</si>
  <si>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</si>
  <si>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</si>
  <si>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</si>
  <si>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</si>
  <si>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</si>
  <si>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</si>
  <si>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</si>
  <si>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</si>
  <si>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</si>
  <si>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</si>
  <si>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</si>
  <si>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</si>
  <si>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</si>
  <si>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</si>
  <si>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</si>
  <si>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</si>
  <si>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</si>
  <si>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</si>
  <si>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</si>
  <si>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</si>
  <si>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</si>
  <si>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</si>
  <si>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</si>
  <si>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</si>
  <si>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</si>
  <si>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</si>
  <si>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</si>
  <si>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</si>
  <si>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</si>
  <si>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</si>
  <si>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</si>
  <si>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</si>
  <si>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</si>
  <si>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</si>
  <si>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</si>
  <si>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</si>
  <si>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</si>
  <si>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</si>
  <si>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</si>
  <si>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</si>
  <si>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</si>
  <si>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</si>
  <si>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</si>
  <si>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</si>
  <si>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</si>
  <si>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</si>
  <si>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</si>
  <si>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</si>
  <si>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</si>
  <si>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</si>
  <si>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</si>
  <si>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</si>
  <si>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</si>
  <si>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</si>
  <si>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</si>
  <si>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</si>
  <si>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</si>
  <si>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</si>
  <si>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</si>
  <si>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</si>
  <si>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</si>
  <si>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</si>
  <si>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</si>
  <si>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</si>
  <si>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</si>
  <si>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</si>
  <si>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</si>
  <si>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</si>
  <si>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</si>
  <si>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</si>
  <si>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</si>
  <si>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</si>
  <si>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</si>
  <si>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</si>
  <si>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</si>
  <si>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</si>
  <si>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</si>
  <si>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</si>
  <si>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</si>
  <si>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</si>
  <si>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</si>
  <si>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</si>
  <si>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</si>
  <si>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</si>
  <si>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</si>
  <si>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</si>
  <si>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</si>
  <si>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</si>
  <si>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</si>
  <si>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</si>
  <si>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</si>
  <si>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</si>
  <si>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</si>
  <si>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</si>
  <si>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</si>
  <si>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</si>
  <si>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</si>
  <si>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</si>
  <si>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</si>
  <si>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</si>
  <si>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</si>
  <si>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</si>
  <si>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</si>
  <si>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</si>
  <si>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</si>
  <si>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</si>
  <si>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</si>
  <si>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</si>
  <si>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</si>
  <si>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</si>
  <si>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</si>
  <si>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</si>
  <si>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</si>
  <si>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</si>
  <si>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</si>
  <si>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</si>
  <si>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</si>
  <si>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</si>
  <si>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</si>
  <si>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</si>
  <si>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</si>
  <si>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</si>
  <si>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</si>
  <si>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</si>
  <si>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</si>
  <si>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</si>
  <si>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</si>
  <si>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</si>
  <si>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</si>
  <si>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</si>
  <si>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</si>
  <si>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</si>
  <si>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</si>
  <si>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</si>
  <si>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</si>
  <si>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</si>
  <si>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</si>
  <si>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</si>
  <si>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</si>
  <si>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</si>
  <si>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</si>
  <si>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</si>
  <si>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</si>
  <si>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</si>
  <si>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</si>
  <si>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</si>
  <si>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</si>
  <si>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</si>
  <si>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</si>
  <si>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</si>
  <si>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</si>
  <si>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</si>
  <si>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</si>
  <si>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</si>
  <si>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</si>
  <si>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</si>
  <si>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</si>
  <si>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</si>
  <si>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</si>
  <si>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</si>
  <si>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</si>
  <si>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</si>
  <si>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</si>
  <si>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</si>
  <si>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</si>
  <si>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</si>
  <si>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</si>
  <si>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</si>
  <si>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</si>
  <si>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</si>
  <si>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</si>
  <si>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</si>
  <si>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</si>
  <si>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</si>
  <si>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</si>
  <si>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</si>
  <si>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</si>
  <si>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</si>
  <si>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</si>
  <si>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</si>
  <si>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</si>
  <si>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</si>
  <si>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</si>
  <si>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</si>
  <si>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</si>
  <si>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</si>
  <si>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</si>
  <si>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</si>
  <si>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</si>
  <si>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</si>
  <si>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</si>
  <si>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</si>
  <si>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</si>
  <si>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</si>
  <si>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</si>
  <si>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</si>
  <si>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</si>
  <si>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</si>
  <si>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</si>
  <si>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</si>
  <si>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</si>
  <si>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</si>
  <si>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</si>
  <si>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</si>
  <si>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</si>
  <si>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</si>
  <si>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</si>
  <si>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</si>
  <si>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</si>
  <si>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</si>
  <si>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</si>
  <si>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</si>
  <si>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</si>
  <si>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</si>
  <si>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</si>
  <si>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</si>
  <si>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</si>
  <si>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</si>
  <si>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</si>
  <si>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</si>
  <si>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</si>
  <si>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</si>
  <si>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</si>
  <si>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</si>
  <si>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</si>
  <si>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</si>
  <si>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</si>
  <si>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</si>
  <si>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</si>
  <si>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</si>
  <si>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</si>
  <si>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</si>
  <si>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</si>
  <si>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</si>
  <si>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</si>
  <si>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</si>
  <si>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</si>
  <si>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</si>
  <si>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</si>
  <si>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</si>
  <si>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</si>
  <si>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</si>
  <si>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</si>
  <si>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</si>
  <si>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</si>
  <si>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</si>
  <si>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</si>
  <si>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</si>
  <si>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</si>
  <si>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</si>
  <si>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</si>
  <si>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</si>
  <si>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</si>
  <si>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</si>
  <si>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</si>
  <si>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</si>
  <si>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</si>
  <si>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</si>
  <si>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</si>
  <si>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</si>
  <si>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</si>
  <si>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</si>
  <si>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</si>
  <si>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</si>
  <si>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</si>
  <si>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</si>
  <si>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</si>
  <si>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</si>
  <si>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</si>
  <si>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</si>
  <si>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</si>
  <si>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</si>
  <si>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</si>
  <si>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</si>
  <si>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</si>
  <si>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</si>
  <si>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</si>
  <si>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</si>
  <si>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</si>
  <si>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</si>
  <si>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</si>
  <si>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</si>
  <si>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</si>
  <si>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</si>
  <si>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</si>
  <si>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</si>
  <si>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</si>
  <si>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</si>
  <si>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</si>
  <si>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</si>
  <si>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</si>
  <si>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</si>
  <si>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</si>
  <si>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</si>
  <si>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</si>
  <si>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</si>
  <si>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</si>
  <si>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</si>
  <si>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</si>
  <si>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</si>
  <si>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</si>
  <si>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</si>
  <si>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</si>
  <si>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</si>
  <si>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</si>
  <si>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</si>
  <si>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</si>
  <si>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</si>
  <si>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</si>
  <si>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</si>
  <si>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</si>
  <si>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</si>
  <si>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</si>
  <si>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</si>
  <si>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</si>
  <si>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</si>
  <si>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</si>
  <si>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</si>
  <si>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</si>
  <si>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</si>
  <si>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</si>
  <si>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</si>
  <si>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</si>
  <si>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</si>
  <si>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</si>
  <si>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</si>
  <si>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</si>
  <si>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</si>
  <si>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</si>
  <si>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</si>
  <si>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</si>
  <si>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</si>
  <si>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</si>
  <si>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</si>
  <si>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</si>
  <si>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</si>
  <si>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</si>
  <si>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</si>
  <si>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</si>
  <si>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</si>
  <si>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</si>
  <si>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</si>
  <si>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</si>
  <si>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</si>
  <si>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</si>
  <si>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</si>
  <si>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</si>
  <si>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</si>
  <si>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</si>
  <si>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</si>
  <si>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</si>
  <si>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</si>
  <si>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</si>
  <si>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</si>
  <si>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</si>
  <si>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</si>
  <si>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</si>
  <si>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</si>
  <si>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</si>
  <si>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</si>
  <si>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</si>
  <si>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</si>
  <si>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</si>
  <si>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</si>
  <si>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</si>
  <si>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</si>
  <si>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</si>
  <si>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</si>
  <si>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</si>
  <si>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</si>
  <si>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</si>
  <si>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</si>
  <si>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</si>
  <si>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</si>
  <si>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</si>
  <si>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</si>
  <si>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</si>
  <si>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</si>
  <si>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</si>
  <si>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</si>
  <si>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</si>
  <si>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</si>
  <si>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</si>
  <si>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</si>
  <si>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</si>
  <si>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</si>
  <si>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</si>
  <si>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</si>
  <si>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</si>
  <si>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</si>
  <si>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</si>
  <si>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</si>
  <si>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</si>
  <si>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</si>
  <si>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</si>
  <si>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</si>
  <si>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</si>
  <si>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</si>
  <si>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</si>
  <si>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</si>
  <si>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</si>
  <si>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</si>
  <si>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</si>
  <si>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</si>
  <si>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</si>
  <si>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</si>
  <si>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</si>
  <si>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</si>
  <si>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</si>
  <si>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</si>
  <si>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</si>
  <si>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</si>
  <si>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</si>
  <si>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</si>
  <si>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</si>
  <si>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</si>
  <si>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</si>
  <si>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</si>
  <si>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</si>
  <si>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</si>
  <si>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</si>
  <si>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</si>
  <si>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</si>
  <si>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</si>
  <si>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</si>
  <si>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</si>
  <si>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</si>
  <si>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</si>
  <si>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</si>
  <si>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</si>
  <si>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</si>
  <si>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</si>
  <si>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</si>
  <si>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</si>
  <si>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</si>
  <si>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</si>
  <si>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</si>
  <si>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</si>
  <si>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</si>
  <si>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</si>
  <si>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</si>
  <si>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</si>
  <si>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</si>
  <si>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</si>
  <si>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</si>
  <si>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</si>
  <si>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</si>
  <si>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</si>
  <si>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</si>
  <si>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</si>
  <si>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</si>
  <si>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</si>
  <si>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</si>
  <si>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</si>
  <si>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</si>
  <si>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</si>
  <si>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</si>
  <si>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</si>
  <si>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</si>
  <si>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</si>
  <si>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</si>
  <si>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</si>
  <si>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</si>
  <si>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</si>
  <si>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</si>
  <si>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</si>
  <si>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</si>
  <si>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</si>
  <si>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</si>
  <si>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</si>
  <si>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</si>
  <si>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</si>
  <si>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</si>
  <si>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</si>
  <si>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</si>
  <si>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</si>
  <si>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</si>
  <si>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</si>
  <si>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</si>
  <si>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</si>
  <si>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</si>
  <si>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</si>
  <si>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</si>
  <si>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</si>
  <si>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</si>
  <si>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</si>
  <si>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</si>
  <si>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</si>
  <si>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</si>
  <si>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</si>
  <si>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</si>
  <si>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</si>
  <si>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</si>
  <si>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</si>
  <si>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</si>
  <si>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</si>
  <si>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</si>
  <si>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</si>
  <si>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</si>
  <si>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</si>
  <si>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</si>
  <si>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</si>
  <si>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</si>
  <si>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</si>
  <si>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</si>
  <si>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</si>
  <si>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</si>
  <si>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</si>
  <si>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</si>
  <si>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</si>
  <si>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</si>
  <si>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</si>
  <si>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</si>
  <si>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</si>
  <si>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</si>
  <si>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</si>
  <si>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</si>
  <si>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</si>
  <si>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</si>
  <si>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</si>
  <si>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</si>
  <si>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</si>
  <si>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</si>
  <si>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</si>
  <si>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</si>
  <si>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</si>
  <si>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</si>
  <si>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</si>
  <si>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</si>
  <si>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</si>
  <si>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</si>
  <si>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</si>
  <si>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</si>
  <si>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</si>
  <si>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</si>
  <si>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</si>
  <si>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</si>
  <si>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</si>
  <si>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</si>
  <si>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</si>
  <si>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</si>
  <si>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</si>
  <si>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</si>
  <si>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</si>
  <si>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</si>
  <si>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</si>
  <si>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</si>
  <si>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</si>
  <si>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</si>
  <si>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</si>
  <si>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</si>
  <si>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</si>
  <si>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</si>
  <si>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</si>
  <si>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</si>
  <si>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</si>
  <si>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</si>
  <si>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</si>
  <si>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</si>
  <si>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</si>
  <si>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</si>
  <si>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</si>
  <si>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</si>
  <si>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</si>
  <si>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</si>
  <si>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</si>
  <si>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</si>
  <si>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</si>
  <si>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</si>
  <si>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</si>
  <si>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</si>
  <si>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</si>
  <si>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</si>
  <si>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</si>
  <si>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</si>
  <si>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</si>
  <si>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</si>
  <si>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</si>
  <si>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</si>
  <si>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</si>
  <si>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</si>
  <si>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</si>
  <si>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</si>
  <si>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</si>
  <si>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</si>
  <si>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</si>
  <si>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</si>
  <si>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</si>
  <si>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</si>
  <si>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</si>
  <si>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</si>
  <si>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</si>
  <si>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</si>
  <si>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</si>
  <si>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</si>
  <si>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</si>
  <si>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</si>
  <si>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</si>
  <si>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</si>
  <si>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</si>
  <si>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</si>
  <si>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</si>
  <si>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</si>
  <si>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</si>
  <si>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</si>
  <si>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</si>
  <si>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</si>
  <si>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</si>
  <si>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</si>
  <si>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</si>
  <si>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</si>
  <si>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</si>
  <si>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</si>
  <si>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</si>
  <si>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</si>
  <si>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</si>
  <si>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</si>
  <si>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</si>
  <si>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</si>
  <si>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</si>
  <si>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</si>
  <si>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</si>
  <si>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</si>
  <si>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</si>
  <si>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</si>
  <si>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</si>
  <si>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</si>
  <si>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</si>
  <si>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</si>
  <si>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</si>
  <si>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</si>
  <si>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</si>
  <si>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</si>
  <si>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</si>
  <si>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</si>
  <si>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</si>
  <si>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</si>
  <si>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</si>
  <si>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</si>
  <si>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</si>
  <si>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</si>
  <si>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</si>
  <si>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</si>
  <si>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</si>
  <si>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</si>
  <si>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</si>
  <si>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</si>
  <si>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</si>
  <si>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</si>
  <si>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</si>
  <si>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</si>
  <si>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</si>
  <si>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</si>
  <si>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</si>
  <si>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</si>
  <si>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</si>
  <si>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</si>
  <si>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</si>
  <si>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</si>
  <si>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</si>
  <si>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</si>
  <si>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</si>
  <si>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</si>
  <si>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</si>
  <si>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</si>
  <si>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</si>
  <si>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</si>
  <si>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</si>
  <si>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</si>
  <si>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</si>
  <si>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</si>
  <si>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</si>
  <si>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</si>
  <si>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</si>
  <si>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</si>
  <si>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</si>
  <si>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</si>
  <si>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</si>
  <si>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</si>
  <si>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</si>
  <si>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</si>
  <si>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</si>
  <si>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</si>
  <si>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</si>
  <si>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</si>
  <si>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</si>
  <si>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</si>
  <si>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</si>
  <si>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</si>
  <si>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</si>
  <si>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</si>
  <si>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</si>
  <si>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</si>
  <si>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</si>
  <si>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</si>
  <si>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</si>
  <si>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</si>
  <si>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</si>
  <si>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</si>
  <si>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</si>
  <si>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</si>
  <si>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</si>
  <si>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</si>
  <si>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</si>
  <si>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</si>
  <si>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</si>
  <si>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</si>
  <si>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</si>
  <si>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</si>
  <si>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</si>
  <si>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</si>
  <si>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</si>
  <si>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</si>
  <si>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</si>
  <si>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</si>
  <si>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</si>
  <si>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</si>
  <si>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</si>
  <si>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</si>
  <si>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</si>
  <si>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</si>
  <si>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</si>
  <si>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</si>
  <si>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</si>
  <si>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</si>
  <si>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</si>
  <si>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</si>
  <si>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</si>
  <si>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</si>
  <si>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</si>
  <si>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</si>
  <si>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</si>
  <si>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</si>
  <si>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</si>
  <si>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</si>
  <si>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</si>
  <si>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</si>
  <si>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</si>
  <si>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</si>
  <si>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</si>
  <si>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</si>
  <si>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</si>
  <si>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</si>
  <si>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</si>
  <si>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</si>
  <si>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</si>
  <si>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</si>
  <si>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</si>
  <si>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</si>
  <si>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</si>
  <si>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</si>
  <si>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</si>
  <si>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</si>
  <si>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</si>
  <si>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</si>
  <si>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</si>
  <si>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</si>
  <si>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</si>
  <si>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</si>
  <si>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</si>
  <si>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</si>
  <si>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</si>
  <si>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</si>
  <si>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</si>
  <si>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</si>
  <si>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</si>
  <si>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</si>
  <si>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</si>
  <si>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</si>
  <si>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</si>
  <si>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</si>
  <si>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</si>
  <si>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</si>
  <si>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</si>
  <si>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</si>
  <si>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</si>
  <si>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</si>
  <si>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</si>
  <si>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</si>
  <si>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</si>
  <si>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</si>
  <si>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</si>
  <si>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</si>
  <si>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</si>
  <si>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</si>
  <si>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</si>
  <si>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</si>
  <si>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</si>
  <si>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</si>
  <si>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</si>
  <si>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</si>
  <si>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</si>
  <si>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</si>
  <si>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</si>
  <si>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</si>
  <si>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</si>
  <si>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</si>
  <si>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</si>
  <si>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</si>
  <si>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</si>
  <si>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</si>
  <si>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</si>
  <si>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</si>
  <si>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</si>
  <si>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</si>
  <si>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</si>
  <si>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</si>
  <si>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</si>
  <si>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</si>
  <si>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</si>
  <si>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</si>
  <si>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</si>
  <si>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</si>
  <si>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</si>
  <si>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</si>
  <si>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</si>
  <si>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</si>
  <si>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</si>
  <si>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</si>
  <si>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</si>
  <si>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</si>
  <si>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</si>
  <si>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</si>
  <si>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</si>
  <si>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</si>
  <si>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</si>
  <si>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</si>
  <si>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</si>
  <si>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</si>
  <si>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</si>
  <si>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</si>
  <si>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</si>
  <si>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</si>
  <si>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</si>
  <si>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</si>
  <si>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</si>
  <si>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</si>
  <si>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</si>
  <si>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</si>
  <si>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</si>
  <si>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</si>
  <si>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</si>
  <si>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</si>
  <si>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</si>
  <si>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</si>
  <si>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</si>
  <si>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</si>
  <si>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</si>
  <si>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</si>
  <si>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</si>
  <si>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</si>
  <si>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</si>
  <si>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</si>
  <si>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</si>
  <si>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</si>
  <si>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</si>
  <si>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</si>
  <si>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</si>
  <si>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</si>
  <si>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</si>
  <si>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</si>
  <si>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</si>
  <si>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</si>
  <si>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</si>
  <si>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</si>
  <si>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</si>
  <si>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</si>
  <si>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</si>
  <si>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</si>
  <si>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</si>
  <si>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</si>
  <si>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</si>
  <si>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</si>
  <si>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</si>
  <si>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</si>
  <si>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</si>
  <si>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</si>
  <si>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</si>
  <si>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</si>
  <si>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</si>
  <si>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</si>
  <si>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</si>
  <si>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</si>
  <si>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</si>
  <si>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</si>
  <si>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</si>
  <si>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</si>
  <si>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</si>
  <si>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</si>
  <si>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</si>
  <si>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</si>
  <si>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</si>
  <si>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</si>
  <si>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</si>
  <si>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</si>
  <si>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</si>
  <si>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</si>
  <si>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</si>
  <si>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</si>
  <si>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</si>
  <si>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</si>
  <si>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</si>
  <si>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</si>
  <si>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</si>
  <si>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</si>
  <si>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</si>
  <si>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</si>
  <si>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</si>
  <si>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</si>
  <si>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</si>
  <si>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</si>
  <si>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</si>
  <si>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</si>
  <si>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</si>
  <si>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</si>
  <si>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</si>
  <si>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</si>
  <si>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</si>
  <si>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</si>
  <si>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</si>
  <si>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</si>
  <si>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</si>
  <si>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</si>
  <si>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</si>
  <si>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</si>
  <si>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</si>
  <si>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</si>
  <si>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</si>
  <si>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</si>
  <si>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</si>
  <si>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</si>
  <si>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</si>
  <si>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</si>
  <si>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</si>
  <si>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</si>
  <si>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</si>
  <si>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</si>
  <si>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</si>
  <si>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</si>
  <si>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</si>
  <si>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</si>
  <si>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</si>
  <si>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</si>
  <si>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</si>
  <si>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</si>
  <si>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</si>
  <si>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</si>
  <si>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</si>
  <si>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</si>
  <si>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</si>
  <si>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</si>
  <si>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</si>
  <si>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</si>
  <si>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</si>
  <si>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</si>
  <si>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</si>
  <si>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</si>
  <si>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</si>
  <si>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</si>
  <si>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</si>
  <si>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</si>
  <si>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</si>
  <si>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</si>
  <si>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</si>
  <si>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</si>
  <si>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</si>
  <si>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</si>
  <si>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</si>
  <si>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</si>
  <si>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</si>
  <si>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</si>
  <si>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</si>
  <si>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</si>
  <si>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</si>
  <si>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</si>
  <si>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</si>
  <si>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</si>
  <si>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</si>
  <si>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</si>
  <si>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</si>
  <si>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</si>
  <si>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</si>
  <si>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</si>
  <si>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</si>
  <si>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</si>
  <si>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</si>
  <si>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</si>
  <si>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</si>
  <si>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</si>
  <si>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</si>
  <si>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</si>
  <si>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</si>
  <si>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</si>
  <si>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</si>
  <si>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</si>
  <si>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</si>
  <si>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</si>
  <si>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</si>
  <si>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</si>
  <si>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</si>
  <si>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</si>
  <si>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</si>
  <si>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</si>
  <si>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</si>
  <si>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</si>
  <si>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</si>
  <si>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</si>
  <si>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</si>
  <si>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</si>
  <si>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</si>
  <si>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</si>
  <si>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</si>
  <si>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</si>
  <si>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</si>
  <si>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</si>
  <si>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</si>
  <si>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</si>
  <si>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</si>
  <si>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</si>
  <si>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</si>
  <si>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</si>
  <si>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</si>
  <si>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</si>
  <si>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</si>
  <si>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</si>
  <si>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</si>
  <si>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</si>
  <si>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</si>
  <si>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</si>
  <si>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</si>
  <si>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</si>
  <si>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</si>
  <si>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</si>
  <si>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</si>
  <si>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</si>
  <si>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</si>
  <si>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</si>
  <si>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</si>
  <si>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</si>
  <si>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</si>
  <si>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</si>
  <si>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</si>
  <si>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</si>
  <si>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</si>
  <si>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</si>
  <si>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</si>
  <si>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</si>
  <si>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</si>
  <si>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</si>
  <si>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</si>
  <si>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</si>
  <si>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</si>
  <si>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</si>
  <si>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</si>
  <si>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</si>
  <si>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</si>
  <si>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</si>
  <si>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</si>
  <si>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</si>
  <si>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</si>
  <si>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</si>
  <si>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</si>
  <si>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</si>
  <si>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</si>
  <si>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</si>
  <si>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</si>
  <si>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</si>
  <si>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</si>
  <si>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</si>
  <si>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</si>
  <si>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</si>
  <si>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</si>
  <si>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</si>
  <si>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</si>
  <si>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</si>
  <si>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</si>
  <si>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</si>
  <si>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</si>
  <si>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</si>
  <si>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</si>
  <si>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</si>
  <si>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</si>
  <si>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</si>
  <si>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</si>
  <si>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</si>
  <si>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</si>
  <si>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</si>
  <si>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</si>
  <si>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</si>
  <si>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</si>
  <si>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</si>
  <si>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</si>
  <si>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</si>
  <si>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</si>
  <si>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</si>
  <si>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</si>
  <si>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</si>
  <si>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</si>
  <si>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</si>
  <si>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</si>
  <si>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</si>
  <si>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</si>
  <si>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</si>
  <si>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</si>
  <si>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</si>
  <si>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</si>
  <si>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</si>
  <si>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</si>
  <si>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</si>
  <si>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</si>
  <si>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</si>
  <si>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</si>
  <si>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</si>
  <si>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</si>
  <si>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</si>
  <si>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</si>
  <si>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</si>
  <si>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</si>
  <si>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</si>
  <si>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</si>
  <si>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</si>
  <si>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</si>
  <si>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</si>
  <si>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</si>
  <si>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</si>
  <si>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</si>
  <si>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</si>
  <si>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</si>
  <si>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</si>
  <si>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</si>
  <si>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</si>
  <si>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</si>
  <si>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</si>
  <si>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</si>
  <si>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</si>
  <si>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</si>
  <si>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</si>
  <si>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</si>
  <si>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</si>
  <si>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</si>
  <si>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</si>
  <si>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</si>
  <si>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</si>
  <si>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</si>
  <si>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</si>
  <si>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</si>
  <si>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</si>
  <si>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</si>
  <si>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</si>
  <si>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</si>
  <si>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</si>
  <si>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</si>
  <si>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</si>
  <si>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</si>
  <si>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</si>
  <si>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</si>
  <si>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</si>
  <si>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</si>
  <si>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</si>
  <si>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</si>
  <si>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</si>
  <si>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</si>
  <si>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</si>
  <si>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</si>
  <si>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</si>
  <si>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</si>
  <si>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</si>
  <si>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</si>
  <si>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</si>
  <si>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</si>
  <si>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</si>
  <si>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</si>
  <si>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</si>
  <si>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</si>
  <si>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</si>
  <si>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</si>
  <si>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</si>
  <si>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</si>
  <si>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</si>
  <si>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</si>
  <si>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</si>
  <si>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</si>
  <si>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</si>
  <si>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</si>
  <si>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</si>
  <si>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</si>
  <si>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</si>
  <si>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</si>
  <si>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</si>
  <si>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</si>
  <si>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</si>
  <si>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</si>
  <si>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</si>
  <si>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</si>
  <si>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</si>
  <si>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</si>
  <si>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</si>
  <si>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</si>
  <si>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</si>
  <si>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</si>
  <si>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</si>
  <si>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</si>
  <si>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</si>
  <si>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</si>
  <si>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</si>
  <si>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</si>
  <si>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</si>
  <si>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</si>
  <si>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</si>
  <si>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</si>
  <si>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</si>
  <si>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</si>
  <si>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</si>
  <si>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</si>
  <si>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</si>
  <si>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</si>
  <si>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</si>
  <si>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</si>
  <si>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</si>
  <si>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</si>
  <si>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</si>
  <si>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</si>
  <si>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</si>
  <si>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</si>
  <si>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</si>
  <si>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</si>
  <si>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</si>
  <si>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</si>
  <si>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</si>
  <si>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</si>
  <si>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</si>
  <si>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</si>
  <si>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</si>
  <si>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</si>
  <si>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</si>
  <si>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</si>
  <si>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</si>
  <si>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</si>
  <si>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</si>
  <si>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</si>
  <si>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</si>
  <si>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</si>
  <si>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</si>
  <si>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</si>
  <si>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</si>
  <si>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</si>
  <si>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</si>
  <si>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</si>
  <si>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</si>
  <si>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</si>
  <si>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</si>
  <si>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</si>
  <si>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</si>
  <si>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</si>
  <si>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</si>
  <si>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</si>
  <si>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</si>
  <si>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</si>
  <si>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</si>
  <si>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</si>
  <si>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</si>
  <si>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</si>
  <si>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</si>
  <si>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</si>
  <si>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</si>
  <si>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</si>
  <si>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</si>
  <si>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</si>
  <si>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</si>
  <si>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</si>
  <si>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</si>
  <si>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</si>
  <si>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</si>
  <si>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</si>
  <si>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</si>
  <si>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</si>
  <si>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</si>
  <si>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</si>
  <si>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</si>
  <si>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</si>
  <si>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</si>
  <si>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</si>
  <si>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</si>
  <si>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</si>
  <si>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</si>
  <si>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</si>
  <si>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</si>
  <si>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</si>
  <si>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</si>
  <si>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</si>
  <si>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</si>
  <si>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</si>
  <si>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</si>
  <si>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</si>
  <si>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</si>
  <si>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</si>
  <si>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</si>
  <si>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</si>
  <si>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</si>
  <si>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</si>
  <si>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</si>
  <si>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</si>
  <si>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</si>
  <si>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</si>
  <si>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</si>
  <si>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</si>
  <si>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</si>
  <si>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</si>
  <si>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</si>
  <si>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</si>
  <si>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</si>
  <si>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</si>
  <si>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</si>
  <si>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</si>
  <si>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</si>
  <si>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</si>
  <si>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</si>
  <si>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</si>
  <si>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</si>
  <si>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</si>
  <si>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</si>
  <si>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</si>
  <si>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</si>
  <si>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</si>
  <si>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</si>
  <si>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</si>
  <si>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</si>
  <si>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</si>
  <si>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</si>
  <si>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</si>
  <si>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</si>
  <si>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</si>
  <si>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</si>
  <si>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</si>
  <si>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</si>
  <si>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</si>
  <si>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</si>
  <si>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</si>
  <si>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</si>
  <si>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</si>
  <si>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</si>
  <si>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</si>
  <si>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</si>
  <si>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</si>
  <si>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</si>
  <si>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</si>
  <si>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</si>
  <si>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</si>
  <si>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</si>
  <si>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</si>
  <si>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</si>
  <si>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</si>
  <si>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</si>
  <si>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</si>
  <si>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</si>
  <si>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</si>
  <si>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</si>
  <si>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</si>
  <si>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</si>
  <si>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</si>
  <si>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</si>
  <si>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</si>
  <si>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</si>
  <si>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</si>
  <si>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</si>
  <si>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</si>
  <si>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</si>
  <si>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</si>
  <si>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</si>
  <si>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</si>
  <si>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</si>
  <si>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</si>
  <si>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</si>
  <si>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</si>
  <si>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</si>
  <si>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</si>
  <si>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</si>
  <si>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</si>
  <si>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</si>
  <si>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</si>
  <si>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</si>
  <si>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</si>
  <si>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</si>
  <si>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</si>
  <si>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</si>
  <si>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</si>
  <si>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</si>
  <si>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</si>
  <si>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</si>
  <si>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</si>
  <si>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</si>
  <si>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</si>
  <si>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</si>
  <si>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</si>
  <si>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</si>
  <si>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</si>
  <si>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</si>
  <si>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</si>
  <si>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</si>
  <si>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</si>
  <si>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</si>
  <si>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</si>
  <si>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</si>
  <si>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</si>
  <si>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</si>
  <si>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</si>
  <si>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</si>
  <si>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</si>
  <si>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</si>
  <si>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</si>
  <si>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</si>
  <si>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</si>
  <si>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</si>
  <si>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</si>
  <si>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</si>
  <si>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</si>
  <si>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</si>
  <si>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</si>
  <si>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</si>
  <si>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</si>
  <si>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</si>
  <si>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</si>
  <si>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</si>
  <si>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</si>
  <si>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</si>
  <si>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</si>
  <si>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</si>
  <si>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</si>
  <si>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</si>
  <si>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</si>
  <si>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</si>
  <si>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</si>
  <si>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</si>
  <si>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</si>
  <si>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</si>
  <si>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</si>
  <si>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</si>
  <si>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</si>
  <si>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</si>
  <si>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</si>
  <si>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</si>
  <si>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</si>
  <si>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</si>
  <si>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</si>
  <si>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</si>
  <si>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</si>
  <si>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</si>
  <si>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</si>
  <si>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</si>
  <si>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</si>
  <si>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</si>
  <si>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</si>
  <si>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</si>
  <si>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</si>
  <si>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</si>
  <si>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</si>
  <si>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</si>
  <si>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</si>
  <si>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</si>
  <si>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</si>
  <si>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</si>
  <si>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</si>
  <si>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</si>
  <si>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</si>
  <si>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</si>
  <si>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</si>
  <si>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</si>
  <si>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</si>
  <si>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</si>
  <si>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</si>
  <si>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</si>
  <si>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</si>
  <si>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</si>
  <si>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</si>
  <si>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</si>
  <si>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</si>
  <si>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</si>
  <si>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</si>
  <si>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</si>
  <si>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</si>
  <si>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</si>
  <si>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</si>
  <si>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</si>
  <si>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</si>
  <si>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</si>
  <si>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</si>
  <si>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</si>
  <si>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</si>
  <si>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</si>
  <si>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</si>
  <si>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</si>
  <si>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</si>
  <si>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</si>
  <si>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</si>
  <si>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</si>
  <si>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</si>
  <si>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</si>
  <si>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</si>
  <si>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</si>
  <si>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</si>
  <si>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</si>
  <si>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</si>
  <si>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</si>
  <si>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</si>
  <si>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</si>
  <si>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</si>
  <si>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</si>
  <si>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</si>
  <si>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</si>
  <si>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</si>
  <si>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</si>
  <si>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</si>
  <si>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</si>
  <si>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</si>
  <si>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</si>
  <si>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</si>
  <si>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</si>
  <si>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</si>
  <si>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</si>
  <si>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</si>
  <si>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</si>
  <si>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</si>
  <si>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</si>
  <si>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</si>
  <si>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</si>
  <si>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</si>
  <si>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</si>
  <si>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</si>
  <si>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</si>
  <si>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</si>
  <si>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</si>
  <si>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</si>
  <si>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</si>
  <si>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</si>
  <si>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</si>
  <si>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</si>
  <si>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</si>
  <si>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</si>
  <si>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</si>
  <si>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</si>
  <si>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</si>
  <si>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</si>
  <si>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</si>
  <si>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</si>
  <si>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</si>
  <si>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</si>
  <si>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</si>
  <si>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</si>
  <si>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</si>
  <si>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</si>
  <si>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</si>
  <si>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</si>
  <si>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</si>
  <si>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</si>
  <si>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</si>
  <si>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</si>
  <si>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</si>
  <si>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</si>
  <si>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</si>
  <si>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</si>
  <si>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</si>
  <si>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</si>
  <si>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</si>
  <si>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</si>
  <si>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</si>
  <si>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</si>
  <si>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</si>
  <si>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</si>
  <si>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</si>
  <si>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</si>
  <si>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</si>
  <si>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</si>
  <si>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</si>
  <si>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</si>
  <si>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</si>
  <si>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</si>
  <si>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</si>
  <si>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</si>
  <si>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</si>
  <si>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</si>
  <si>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</si>
  <si>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</si>
  <si>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</si>
  <si>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</si>
  <si>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</si>
  <si>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</si>
  <si>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</si>
  <si>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</si>
  <si>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</si>
  <si>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</si>
  <si>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</si>
  <si>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</si>
  <si>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</si>
  <si>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</si>
  <si>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</si>
  <si>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</si>
  <si>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</si>
  <si>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</si>
  <si>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</si>
  <si>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</si>
  <si>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</si>
  <si>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</si>
  <si>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</si>
  <si>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</si>
  <si>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</si>
  <si>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</si>
  <si>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</si>
  <si>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</si>
  <si>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</si>
  <si>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</si>
  <si>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</si>
  <si>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</si>
  <si>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</si>
  <si>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</si>
  <si>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</si>
  <si>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</si>
  <si>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</si>
  <si>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</si>
  <si>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</si>
  <si>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</si>
  <si>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</si>
  <si>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</si>
  <si>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</si>
  <si>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</si>
  <si>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</si>
  <si>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</si>
  <si>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</si>
  <si>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</si>
  <si>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</si>
  <si>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</si>
  <si>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</si>
  <si>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</si>
  <si>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</si>
  <si>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</si>
  <si>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</si>
  <si>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</si>
  <si>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</si>
  <si>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</si>
  <si>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</si>
  <si>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</si>
  <si>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</si>
  <si>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</si>
  <si>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</si>
  <si>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</si>
  <si>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</si>
  <si>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</si>
  <si>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</si>
  <si>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</si>
  <si>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</si>
  <si>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</si>
  <si>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</si>
  <si>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</si>
  <si>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</si>
  <si>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</si>
  <si>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</si>
  <si>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</si>
  <si>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</si>
  <si>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</si>
  <si>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</si>
  <si>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</si>
  <si>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</si>
  <si>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</si>
  <si>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</si>
  <si>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</si>
  <si>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</si>
  <si>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</si>
  <si>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</si>
  <si>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</si>
  <si>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</si>
  <si>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</si>
  <si>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</si>
  <si>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</si>
  <si>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</si>
  <si>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</si>
  <si>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</si>
  <si>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</si>
  <si>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</si>
  <si>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</si>
  <si>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</si>
  <si>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</si>
  <si>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</si>
  <si>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</si>
  <si>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</si>
  <si>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</si>
  <si>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</si>
  <si>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</si>
  <si>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</si>
  <si>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</si>
  <si>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</si>
  <si>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</si>
  <si>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</si>
  <si>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</si>
  <si>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</si>
  <si>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18/11/1399</t>
  </si>
  <si>
    <t>وغدیر 182825 تا 1057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</si>
</sst>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9"/>
  <sheetViews>
    <sheetView tabSelected="1" topLeftCell="L118" zoomScale="80" zoomScaleNormal="80" workbookViewId="0">
      <selection activeCell="T142" sqref="T1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4808863299.0296412</v>
      </c>
      <c r="M21" s="166" t="s">
        <v>4276</v>
      </c>
      <c r="N21" s="111">
        <f>O21*P21</f>
        <v>2690665987.5</v>
      </c>
      <c r="O21" s="97">
        <v>2544365</v>
      </c>
      <c r="P21" s="183">
        <f>P45</f>
        <v>1057.5</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17600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12500000</v>
      </c>
      <c r="O23" s="97">
        <v>1000</v>
      </c>
      <c r="P23" s="183">
        <f>P43</f>
        <v>12500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5019585981.5296412</v>
      </c>
      <c r="G24" s="93">
        <f t="shared" si="0"/>
        <v>-4739279636.1477022</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17600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12500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327175695</v>
      </c>
      <c r="O28" s="67">
        <v>309386</v>
      </c>
      <c r="P28" s="97">
        <f>P45</f>
        <v>1057.5</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-4808863299.0296412</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50105407.5</v>
      </c>
      <c r="O41" s="67">
        <v>47381</v>
      </c>
      <c r="P41" s="67">
        <f>P45</f>
        <v>1057.5</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50105407.5</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327036105</v>
      </c>
      <c r="M43" s="19" t="s">
        <v>4358</v>
      </c>
      <c r="N43" s="115">
        <f t="shared" si="22"/>
        <v>150725000</v>
      </c>
      <c r="O43" s="67">
        <v>12058</v>
      </c>
      <c r="P43" s="67">
        <v>12500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17600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4624262437.5</v>
      </c>
      <c r="O45" s="97">
        <v>4372825</v>
      </c>
      <c r="P45" s="97">
        <v>1057.5</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O45+182825</f>
        <v>4555650</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-W139</f>
        <v>-91749899.06614472</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2898725624.4042139</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5019585981.5296412</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5119585981.5296412</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898569170.17580938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294262661.7462979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9929.078014184397</v>
      </c>
      <c r="G100" s="197">
        <f>P45</f>
        <v>1057.5</v>
      </c>
      <c r="H100" s="197" t="s">
        <v>4715</v>
      </c>
      <c r="I100" s="197" t="s">
        <v>5326</v>
      </c>
      <c r="J100" s="211" t="s">
        <v>4220</v>
      </c>
      <c r="K100" s="197">
        <v>210</v>
      </c>
      <c r="L100" s="212">
        <f t="shared" ref="L100:L105" si="48">K100*$L$108</f>
        <v>2205000000</v>
      </c>
      <c r="M100" s="212">
        <f>N21+N28+N45+N41</f>
        <v>7692209527.5</v>
      </c>
      <c r="N100" s="181">
        <f t="shared" ref="N100:N105" si="49">L100-M100</f>
        <v>-5487209527.5</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17600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12500</v>
      </c>
      <c r="H102" s="197" t="s">
        <v>4995</v>
      </c>
      <c r="I102" s="197" t="s">
        <v>5328</v>
      </c>
      <c r="J102" s="211" t="s">
        <v>4358</v>
      </c>
      <c r="K102" s="197">
        <v>0</v>
      </c>
      <c r="L102" s="212">
        <f t="shared" si="48"/>
        <v>0</v>
      </c>
      <c r="M102" s="212">
        <f>N43+N23</f>
        <v>163225000</v>
      </c>
      <c r="N102" s="181">
        <f t="shared" si="49"/>
        <v>-163225000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-185941884.5</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1057.5</v>
      </c>
      <c r="H118" s="97" t="s">
        <v>4220</v>
      </c>
      <c r="I118" s="97">
        <v>102500</v>
      </c>
      <c r="J118" s="1">
        <f>I118*G118</f>
        <v>108393750</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12500</v>
      </c>
      <c r="H119" s="97" t="s">
        <v>4358</v>
      </c>
      <c r="I119" s="97">
        <v>13418</v>
      </c>
      <c r="J119" s="1">
        <f>I119*G119</f>
        <v>167725000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16118750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5885</v>
      </c>
      <c r="S125" s="210">
        <f>S124-4</f>
        <v>-6</v>
      </c>
      <c r="T125" s="210" t="s">
        <v>5886</v>
      </c>
      <c r="U125" s="210">
        <v>1057</v>
      </c>
      <c r="V125" s="97">
        <f t="shared" si="38"/>
        <v>1068.2013041095893</v>
      </c>
      <c r="W125" s="32">
        <f t="shared" si="56"/>
        <v>1089.5653301917812</v>
      </c>
      <c r="X125" s="32">
        <f t="shared" si="57"/>
        <v>1110.9293562739729</v>
      </c>
      <c r="Y125" s="94">
        <v>182825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17600</v>
      </c>
      <c r="H126" s="210" t="s">
        <v>4362</v>
      </c>
      <c r="I126" s="210">
        <v>4386</v>
      </c>
      <c r="J126" s="111">
        <f>G126*I126</f>
        <v>77193600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27847698</v>
      </c>
      <c r="J129" s="210"/>
      <c r="Q129" s="111">
        <f>SUM(N41:N47)-SUM(Q95:Q128)</f>
        <v>2917314738.5136547</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v>4570</v>
      </c>
      <c r="S132" s="167">
        <v>152128600.70081395</v>
      </c>
      <c r="T132" t="s">
        <v>25</v>
      </c>
      <c r="U132" s="94" t="s">
        <v>25</v>
      </c>
      <c r="V132" s="120" t="s">
        <v>25</v>
      </c>
      <c r="W132" s="94" t="s">
        <v>25</v>
      </c>
      <c r="X132" t="s">
        <v>25</v>
      </c>
      <c r="Y132" t="s">
        <v>25</v>
      </c>
      <c r="Z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1689</v>
      </c>
      <c r="S133" s="1">
        <f>S132*R133/R132</f>
        <v>56224334.044567786</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1057.5</v>
      </c>
      <c r="H134" s="210" t="s">
        <v>4220</v>
      </c>
      <c r="I134" s="210">
        <v>241029</v>
      </c>
      <c r="J134" s="1">
        <f>I134*G134</f>
        <v>254888167.5</v>
      </c>
      <c r="R134" s="32">
        <f>R132-R133</f>
        <v>2881</v>
      </c>
      <c r="S134" s="1">
        <f>R134*S132/R132</f>
        <v>95904266.65624617</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17600</v>
      </c>
      <c r="H135" s="210" t="s">
        <v>4362</v>
      </c>
      <c r="I135" s="210">
        <v>2535</v>
      </c>
      <c r="J135" s="1">
        <f>I135*G135</f>
        <v>44616000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219581752.5</v>
      </c>
      <c r="J137" s="1">
        <f>SUM(J134:J136)</f>
        <v>299504167.5</v>
      </c>
      <c r="Q137" s="94"/>
      <c r="R137" s="94"/>
      <c r="S137" s="94" t="s">
        <v>25</v>
      </c>
      <c r="T137" s="120">
        <f>V138-V145</f>
        <v>2718439</v>
      </c>
      <c r="U137" s="310" t="s">
        <v>744</v>
      </c>
      <c r="V137" s="310">
        <v>1517230</v>
      </c>
      <c r="W137" s="88">
        <f>V137*$T$456</f>
        <v>2683949010.1439624</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2718439</v>
      </c>
      <c r="W138" s="88">
        <f>V138*$T$456</f>
        <v>4808863299.0296412</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t="s">
        <v>25</v>
      </c>
      <c r="T139" s="94"/>
      <c r="U139" s="310" t="s">
        <v>4410</v>
      </c>
      <c r="V139" s="310">
        <v>51866</v>
      </c>
      <c r="W139" s="88">
        <f>V139*$T$456</f>
        <v>91749899.06614472</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R140" t="s">
        <v>25</v>
      </c>
      <c r="S140" t="s">
        <v>25</v>
      </c>
      <c r="T140" s="94" t="s">
        <v>25</v>
      </c>
      <c r="U140" s="310" t="s">
        <v>1071</v>
      </c>
      <c r="V140" s="310">
        <v>159774</v>
      </c>
      <c r="W140" s="88">
        <f>V140*$T$456</f>
        <v>282636956.26025152</v>
      </c>
      <c r="X140" s="113"/>
      <c r="Z140" t="s">
        <v>25</v>
      </c>
      <c r="AH140" s="119">
        <v>120</v>
      </c>
      <c r="AI140" s="77" t="s">
        <v>4636</v>
      </c>
      <c r="AJ140" s="77">
        <v>13335309</v>
      </c>
      <c r="AK140" s="119">
        <v>13</v>
      </c>
      <c r="AL140" s="119">
        <f t="shared" si="61"/>
        <v>670</v>
      </c>
      <c r="AM140" s="77">
        <f t="shared" si="60"/>
        <v>8934657030</v>
      </c>
      <c r="AN140" s="119" t="s">
        <v>4607</v>
      </c>
    </row>
    <row r="141" spans="7:43">
      <c r="G141" s="1">
        <f>P45</f>
        <v>1057.5</v>
      </c>
      <c r="H141" s="210" t="s">
        <v>4220</v>
      </c>
      <c r="I141" s="210">
        <v>68595</v>
      </c>
      <c r="J141" s="1">
        <f>G141*I141</f>
        <v>72539212.5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17600</v>
      </c>
      <c r="H142" s="210" t="s">
        <v>4362</v>
      </c>
      <c r="I142" s="210">
        <v>1703</v>
      </c>
      <c r="J142" s="1">
        <f>G142*I142</f>
        <v>29972800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66192869.5</v>
      </c>
      <c r="J143" s="1">
        <f>SUM(J141:J142)</f>
        <v>102512012.5</v>
      </c>
      <c r="K143" s="94"/>
      <c r="L143" s="94" t="s">
        <v>25</v>
      </c>
      <c r="M143" s="94"/>
      <c r="N143" s="94"/>
      <c r="O143" s="94"/>
      <c r="Q143" s="94" t="s">
        <v>25</v>
      </c>
      <c r="R143" s="94"/>
      <c r="S143" s="94" t="s">
        <v>25</v>
      </c>
      <c r="T143" s="94" t="s">
        <v>25</v>
      </c>
      <c r="U143" s="87"/>
      <c r="V143" s="87"/>
      <c r="W143" s="87"/>
      <c r="X143" s="94"/>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4447309</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V144-U453</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-19216977.356037617</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47211160.326396227</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1057.5</v>
      </c>
      <c r="H149" s="210" t="s">
        <v>4220</v>
      </c>
      <c r="I149" s="210">
        <v>309254</v>
      </c>
      <c r="J149" s="1">
        <f>G149*I149</f>
        <v>327036105</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17600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177036105</v>
      </c>
      <c r="J152" s="1">
        <f>SUM(J149:J150)</f>
        <v>327036105</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36" t="s">
        <v>4520</v>
      </c>
      <c r="R153" s="93">
        <f>SUM(N41:N47)</f>
        <v>4825092845</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2703165987.5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4413</v>
      </c>
      <c r="R155" s="93">
        <f>SUM(N26:N28)</f>
        <v>327175695</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1057.5</v>
      </c>
      <c r="H158" s="97" t="s">
        <v>4220</v>
      </c>
      <c r="I158" s="97">
        <v>19848</v>
      </c>
      <c r="J158" s="1">
        <f>G158*I158</f>
        <v>20989260</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17600</v>
      </c>
      <c r="H159" s="97" t="s">
        <v>5861</v>
      </c>
      <c r="I159" s="97">
        <v>1150</v>
      </c>
      <c r="J159" s="1">
        <f>G159*I159</f>
        <v>20240000</v>
      </c>
      <c r="N159" s="94"/>
      <c r="O159" s="94"/>
      <c r="P159" s="112"/>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5813</v>
      </c>
      <c r="R161" s="93">
        <v>-1570</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42429260</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439*P44</f>
        <v>7726400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3">
        <f>711*P44</f>
        <v>12513600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5858</v>
      </c>
      <c r="R165" s="97">
        <f>-8020*P45</f>
        <v>-8481150</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7535830</v>
      </c>
      <c r="H166" s="32" t="s">
        <v>5492</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201730.88179669032</v>
      </c>
      <c r="H167" s="294" t="s">
        <v>5493</v>
      </c>
      <c r="I167" s="32">
        <f>(J149+N27+N45+N43+N28+N23+N21)/P44</f>
        <v>462066.20596590912</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7737560.8817966906</v>
      </c>
      <c r="H168" s="32" t="s">
        <v>5494</v>
      </c>
      <c r="I168" s="32">
        <f>I166+I167</f>
        <v>509447.20596590912</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354030.12324009102</v>
      </c>
      <c r="H169" s="32" t="s">
        <v>5469</v>
      </c>
      <c r="I169" s="32">
        <f>(W139+W140)/P44</f>
        <v>21271.980416272512</v>
      </c>
      <c r="J169" s="112"/>
      <c r="K169" s="94"/>
      <c r="L169" s="94"/>
      <c r="M169" s="94"/>
      <c r="P169" s="112"/>
      <c r="Q169" s="97" t="s">
        <v>4420</v>
      </c>
      <c r="R169" s="93">
        <f>SUM(R153:R168)</f>
        <v>7867199164.5</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2538013.2483630851</v>
      </c>
      <c r="H170" s="32" t="s">
        <v>481</v>
      </c>
      <c r="I170" s="32">
        <f>W137/P44</f>
        <v>152497.10284908878</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4845517.5101935146</v>
      </c>
      <c r="H171" s="32" t="s">
        <v>5</v>
      </c>
      <c r="I171" s="32">
        <f>I168-I169-I170</f>
        <v>335678.1227005478</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5105</v>
      </c>
      <c r="R189" s="187" t="s">
        <v>5102</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5134</v>
      </c>
      <c r="R190" s="187" t="s">
        <v>5133</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5136</v>
      </c>
      <c r="R191" s="187" t="s">
        <v>5135</v>
      </c>
      <c r="S191" s="186">
        <v>1500000</v>
      </c>
      <c r="T191" s="210" t="s">
        <v>4674</v>
      </c>
      <c r="U191" s="210">
        <v>160187</v>
      </c>
      <c r="V191" s="111">
        <v>257.49799999999999</v>
      </c>
      <c r="W191" s="111">
        <f t="shared" si="63"/>
        <v>41247832.126000002</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5143</v>
      </c>
      <c r="S192" s="115">
        <v>-200000</v>
      </c>
      <c r="T192" s="210" t="s">
        <v>4681</v>
      </c>
      <c r="U192" s="210">
        <v>144401</v>
      </c>
      <c r="V192" s="111">
        <v>258.5061</v>
      </c>
      <c r="W192" s="111">
        <f t="shared" si="63"/>
        <v>37328539.346100003</v>
      </c>
      <c r="X192" s="97" t="s">
        <v>744</v>
      </c>
      <c r="Z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8" t="s">
        <v>5163</v>
      </c>
      <c r="R193" s="188" t="s">
        <v>5162</v>
      </c>
      <c r="S193" s="194">
        <v>1000000</v>
      </c>
      <c r="T193" s="210" t="s">
        <v>4681</v>
      </c>
      <c r="U193" s="210">
        <v>144401</v>
      </c>
      <c r="V193" s="111">
        <v>258.5061</v>
      </c>
      <c r="W193" s="111">
        <f t="shared" si="63"/>
        <v>37328539.346100003</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5176</v>
      </c>
      <c r="S194" s="115">
        <v>-122000</v>
      </c>
      <c r="T194" s="166" t="s">
        <v>4687</v>
      </c>
      <c r="U194" s="166">
        <v>196500</v>
      </c>
      <c r="V194" s="111">
        <v>254.452</v>
      </c>
      <c r="W194" s="111">
        <f t="shared" si="63"/>
        <v>49999818</v>
      </c>
      <c r="X194" s="97" t="s">
        <v>4691</v>
      </c>
      <c r="Y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5184</v>
      </c>
      <c r="S195" s="115">
        <v>-700000</v>
      </c>
      <c r="T195" s="210" t="s">
        <v>4687</v>
      </c>
      <c r="U195" s="210">
        <v>2561</v>
      </c>
      <c r="V195" s="111">
        <v>254.536</v>
      </c>
      <c r="W195" s="111">
        <f t="shared" si="63"/>
        <v>651866.696</v>
      </c>
      <c r="X195" s="97" t="s">
        <v>4692</v>
      </c>
      <c r="AA195" t="s">
        <v>25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5194</v>
      </c>
      <c r="S196" s="115">
        <v>-60000</v>
      </c>
      <c r="T196" s="210" t="s">
        <v>4734</v>
      </c>
      <c r="U196" s="210">
        <v>-11795</v>
      </c>
      <c r="V196" s="111">
        <v>254.334</v>
      </c>
      <c r="W196" s="111">
        <f t="shared" si="63"/>
        <v>-2999869.5300000003</v>
      </c>
      <c r="X196" s="97" t="s">
        <v>4735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4410</v>
      </c>
      <c r="R197" s="19" t="s">
        <v>5253</v>
      </c>
      <c r="S197" s="115">
        <v>700000</v>
      </c>
      <c r="T197" s="210" t="s">
        <v>4734</v>
      </c>
      <c r="U197" s="210">
        <v>11795</v>
      </c>
      <c r="V197" s="111">
        <v>254.334</v>
      </c>
      <c r="W197" s="111">
        <f t="shared" si="63"/>
        <v>2999869.5300000003</v>
      </c>
      <c r="X197" s="97" t="s">
        <v>4736</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5262</v>
      </c>
      <c r="S198" s="186">
        <v>-4000000</v>
      </c>
      <c r="T198" s="210" t="s">
        <v>4748</v>
      </c>
      <c r="U198" s="210">
        <v>260</v>
      </c>
      <c r="V198" s="111">
        <v>263.19</v>
      </c>
      <c r="W198" s="111">
        <f t="shared" si="63"/>
        <v>68429.399999999994</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5690</v>
      </c>
      <c r="R199" s="187" t="s">
        <v>5264</v>
      </c>
      <c r="S199" s="186">
        <v>4000000</v>
      </c>
      <c r="T199" s="210" t="s">
        <v>4757</v>
      </c>
      <c r="U199" s="210">
        <v>15257</v>
      </c>
      <c r="V199" s="111">
        <v>262.19018</v>
      </c>
      <c r="W199" s="111">
        <f t="shared" si="63"/>
        <v>4000235.57626</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1071</v>
      </c>
      <c r="R200" s="187" t="s">
        <v>5274</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9" t="s">
        <v>4410</v>
      </c>
      <c r="R201" s="19" t="s">
        <v>5278</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210" t="s">
        <v>4410</v>
      </c>
      <c r="R202" s="210" t="s">
        <v>5361</v>
      </c>
      <c r="S202" s="115">
        <v>700000</v>
      </c>
      <c r="T202" s="210" t="s">
        <v>4762</v>
      </c>
      <c r="U202" s="210">
        <v>-8014</v>
      </c>
      <c r="V202" s="111">
        <v>273.79649999999998</v>
      </c>
      <c r="W202" s="111">
        <f t="shared" si="63"/>
        <v>-2194205.1510000001</v>
      </c>
      <c r="X202" s="97" t="s">
        <v>744</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5380</v>
      </c>
      <c r="S203" s="186">
        <v>-26000000</v>
      </c>
      <c r="T203" s="210" t="s">
        <v>4771</v>
      </c>
      <c r="U203" s="210">
        <v>-9176</v>
      </c>
      <c r="V203" s="111">
        <v>273.79649999999998</v>
      </c>
      <c r="W203" s="111">
        <f t="shared" si="63"/>
        <v>-2512356.6839999999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5384</v>
      </c>
      <c r="S204" s="186">
        <v>-95900000</v>
      </c>
      <c r="T204" s="210" t="s">
        <v>4771</v>
      </c>
      <c r="U204" s="210">
        <v>1087</v>
      </c>
      <c r="V204" s="111">
        <v>273.79649999999998</v>
      </c>
      <c r="W204" s="111">
        <f t="shared" si="63"/>
        <v>297616.79550000001</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5385</v>
      </c>
      <c r="S205" s="186">
        <v>-28950000</v>
      </c>
      <c r="T205" s="210" t="s">
        <v>966</v>
      </c>
      <c r="U205" s="210">
        <v>-4017</v>
      </c>
      <c r="V205" s="111">
        <v>273.79649999999998</v>
      </c>
      <c r="W205" s="111">
        <f t="shared" si="63"/>
        <v>-1099840.5404999999</v>
      </c>
      <c r="X205" s="97" t="s">
        <v>4410</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70" t="s">
        <v>5395</v>
      </c>
      <c r="R206" s="170" t="s">
        <v>5393</v>
      </c>
      <c r="S206" s="168">
        <v>2000000</v>
      </c>
      <c r="T206" s="210" t="s">
        <v>966</v>
      </c>
      <c r="U206" s="210">
        <v>4017</v>
      </c>
      <c r="V206" s="111">
        <v>273.79649999999998</v>
      </c>
      <c r="W206" s="111">
        <f t="shared" si="63"/>
        <v>1099840.5404999999</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5401</v>
      </c>
      <c r="R207" s="187" t="s">
        <v>5399</v>
      </c>
      <c r="S207" s="186">
        <v>1896188</v>
      </c>
      <c r="T207" s="210" t="s">
        <v>4778</v>
      </c>
      <c r="U207" s="210">
        <v>3137</v>
      </c>
      <c r="V207" s="111">
        <v>283.69110000000001</v>
      </c>
      <c r="W207" s="111">
        <f t="shared" si="63"/>
        <v>889938.98070000007</v>
      </c>
      <c r="X207" s="97" t="s">
        <v>452</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5463</v>
      </c>
      <c r="R208" s="187" t="s">
        <v>5461</v>
      </c>
      <c r="S208" s="186">
        <v>0</v>
      </c>
      <c r="T208" s="210" t="s">
        <v>4791</v>
      </c>
      <c r="U208" s="210">
        <v>101933</v>
      </c>
      <c r="V208" s="111">
        <v>294.30973999999998</v>
      </c>
      <c r="W208" s="111">
        <f t="shared" si="63"/>
        <v>29999874.727419998</v>
      </c>
      <c r="X208" s="97" t="s">
        <v>1071</v>
      </c>
      <c r="Y208" t="s">
        <v>25</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5550</v>
      </c>
      <c r="R209" s="187" t="s">
        <v>5545</v>
      </c>
      <c r="S209" s="186">
        <v>-1265000</v>
      </c>
      <c r="T209" s="210" t="s">
        <v>4798</v>
      </c>
      <c r="U209" s="210">
        <v>3407</v>
      </c>
      <c r="V209" s="111">
        <v>293.43799999999999</v>
      </c>
      <c r="W209" s="111">
        <f t="shared" si="63"/>
        <v>999743.26599999995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5588</v>
      </c>
      <c r="R210" s="187" t="s">
        <v>4213</v>
      </c>
      <c r="S210" s="186">
        <v>13752871.322800001</v>
      </c>
      <c r="T210" s="210" t="s">
        <v>4799</v>
      </c>
      <c r="U210" s="210">
        <v>68796</v>
      </c>
      <c r="V210" s="111">
        <v>293.53250000000003</v>
      </c>
      <c r="W210" s="111">
        <f t="shared" si="63"/>
        <v>20193861.870000001</v>
      </c>
      <c r="X210" s="97" t="s">
        <v>744</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5590</v>
      </c>
      <c r="S211" s="240">
        <v>-48150</v>
      </c>
      <c r="T211" s="210" t="s">
        <v>4799</v>
      </c>
      <c r="U211" s="210">
        <v>154791</v>
      </c>
      <c r="V211" s="111">
        <v>293.53250000000003</v>
      </c>
      <c r="W211" s="111">
        <f t="shared" si="63"/>
        <v>45436189.207500003</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9" t="s">
        <v>5601</v>
      </c>
      <c r="R212" s="19" t="s">
        <v>5598</v>
      </c>
      <c r="S212" s="115">
        <v>3123901.3702000002</v>
      </c>
      <c r="T212" s="210" t="s">
        <v>4799</v>
      </c>
      <c r="U212" s="210">
        <v>-11923</v>
      </c>
      <c r="V212" s="111">
        <v>293.53250000000003</v>
      </c>
      <c r="W212" s="111">
        <f t="shared" si="63"/>
        <v>-3499787.9975000005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5612</v>
      </c>
      <c r="S213" s="240">
        <v>-50000</v>
      </c>
      <c r="T213" s="210" t="s">
        <v>4811</v>
      </c>
      <c r="U213" s="210">
        <v>8424</v>
      </c>
      <c r="V213" s="111">
        <v>299.15170000000001</v>
      </c>
      <c r="W213" s="111">
        <f t="shared" si="63"/>
        <v>2520053.9208</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13" t="s">
        <v>5395</v>
      </c>
      <c r="R214" s="213" t="s">
        <v>5617</v>
      </c>
      <c r="S214" s="240">
        <v>-120000</v>
      </c>
      <c r="T214" s="210" t="s">
        <v>4846</v>
      </c>
      <c r="U214" s="210">
        <v>15943</v>
      </c>
      <c r="V214" s="111">
        <v>307.34415000000001</v>
      </c>
      <c r="W214" s="111">
        <f t="shared" si="63"/>
        <v>4899987.78345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5606</v>
      </c>
      <c r="S215" s="92">
        <v>-150000</v>
      </c>
      <c r="T215" s="210" t="s">
        <v>4865</v>
      </c>
      <c r="U215" s="210">
        <v>3741</v>
      </c>
      <c r="V215" s="111">
        <v>307.34415000000001</v>
      </c>
      <c r="W215" s="111">
        <f t="shared" si="63"/>
        <v>1149774.4651500001</v>
      </c>
      <c r="X215" s="97" t="s">
        <v>452</v>
      </c>
      <c r="Z215" t="s">
        <v>25</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5628</v>
      </c>
      <c r="S216" s="92">
        <v>-200000</v>
      </c>
      <c r="T216" s="210" t="s">
        <v>4870</v>
      </c>
      <c r="U216" s="210">
        <v>-6207</v>
      </c>
      <c r="V216" s="111">
        <v>322.214</v>
      </c>
      <c r="W216" s="111">
        <f t="shared" si="63"/>
        <v>-1999982.298</v>
      </c>
      <c r="X216" s="97" t="s">
        <v>744</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5633</v>
      </c>
      <c r="S217" s="92">
        <v>-120000</v>
      </c>
      <c r="T217" s="210" t="s">
        <v>4870</v>
      </c>
      <c r="U217" s="210">
        <v>6207</v>
      </c>
      <c r="V217" s="111">
        <v>322.214</v>
      </c>
      <c r="W217" s="111">
        <f t="shared" si="63"/>
        <v>1999982.298</v>
      </c>
      <c r="X217" s="97" t="s">
        <v>4410</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5673</v>
      </c>
      <c r="S218" s="92">
        <v>-6000000</v>
      </c>
      <c r="T218" s="210" t="s">
        <v>4818</v>
      </c>
      <c r="U218" s="210">
        <v>776</v>
      </c>
      <c r="V218" s="111">
        <v>322.214</v>
      </c>
      <c r="W218" s="111">
        <f t="shared" si="63"/>
        <v>250038.06400000001</v>
      </c>
      <c r="X218" s="97" t="s">
        <v>452</v>
      </c>
      <c r="AH218" s="97">
        <v>198</v>
      </c>
      <c r="AI218" s="111" t="s">
        <v>5286</v>
      </c>
      <c r="AJ218" s="111">
        <v>3000000</v>
      </c>
      <c r="AK218" s="97">
        <v>4</v>
      </c>
      <c r="AL218" s="20">
        <f t="shared" si="74"/>
        <v>325</v>
      </c>
      <c r="AM218" s="115">
        <f t="shared" si="75"/>
        <v>975000000</v>
      </c>
      <c r="AN218" s="20"/>
      <c r="AS218" t="s">
        <v>25</v>
      </c>
    </row>
    <row r="219" spans="6:46" ht="45">
      <c r="G219" s="210" t="s">
        <v>5555</v>
      </c>
      <c r="H219" s="111">
        <v>50725508.571864001</v>
      </c>
      <c r="J219" t="s">
        <v>25</v>
      </c>
      <c r="P219" s="112"/>
      <c r="Q219" s="262" t="s">
        <v>5708</v>
      </c>
      <c r="R219" s="187" t="s">
        <v>5673</v>
      </c>
      <c r="S219" s="186">
        <v>-6200000</v>
      </c>
      <c r="T219" s="210" t="s">
        <v>4893</v>
      </c>
      <c r="U219" s="210">
        <v>1524</v>
      </c>
      <c r="V219" s="111">
        <v>314.95999999999998</v>
      </c>
      <c r="W219" s="111">
        <f t="shared" si="63"/>
        <v>479999.04</v>
      </c>
      <c r="X219" s="97" t="s">
        <v>1071</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9" t="s">
        <v>4965</v>
      </c>
      <c r="R220" s="19" t="s">
        <v>5673</v>
      </c>
      <c r="S220" s="115">
        <v>-1500000</v>
      </c>
      <c r="T220" s="210" t="s">
        <v>4900</v>
      </c>
      <c r="U220" s="210">
        <v>4435</v>
      </c>
      <c r="V220" s="111">
        <v>316.4375</v>
      </c>
      <c r="W220" s="111">
        <f t="shared" si="63"/>
        <v>1403400.3125</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5673</v>
      </c>
      <c r="S221" s="186">
        <v>-15000000</v>
      </c>
      <c r="T221" s="210" t="s">
        <v>4903</v>
      </c>
      <c r="U221" s="210">
        <v>624</v>
      </c>
      <c r="V221" s="111">
        <v>320.5</v>
      </c>
      <c r="W221" s="111">
        <f t="shared" si="63"/>
        <v>199992</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5692</v>
      </c>
      <c r="R222" s="187" t="s">
        <v>5673</v>
      </c>
      <c r="S222" s="186">
        <v>15000000</v>
      </c>
      <c r="T222" s="210" t="s">
        <v>4908</v>
      </c>
      <c r="U222" s="210">
        <v>1086</v>
      </c>
      <c r="V222" s="111">
        <v>317.55</v>
      </c>
      <c r="W222" s="111">
        <f t="shared" si="63"/>
        <v>344859.3</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5711</v>
      </c>
      <c r="R223" s="187" t="s">
        <v>5704</v>
      </c>
      <c r="S223" s="186">
        <v>-1500000</v>
      </c>
      <c r="T223" s="210" t="s">
        <v>4913</v>
      </c>
      <c r="U223" s="210">
        <v>2820</v>
      </c>
      <c r="V223" s="111">
        <v>319.1096</v>
      </c>
      <c r="W223" s="111">
        <f t="shared" si="63"/>
        <v>899889.07200000004</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5793</v>
      </c>
      <c r="R224" s="187" t="s">
        <v>5789</v>
      </c>
      <c r="S224" s="186">
        <v>-20000</v>
      </c>
      <c r="T224" s="210" t="s">
        <v>4916</v>
      </c>
      <c r="U224" s="210">
        <v>1145</v>
      </c>
      <c r="V224" s="111">
        <v>325.44</v>
      </c>
      <c r="W224" s="111">
        <f t="shared" si="63"/>
        <v>372628.8</v>
      </c>
      <c r="X224" s="97" t="s">
        <v>452</v>
      </c>
      <c r="Y224" t="s">
        <v>25</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5800</v>
      </c>
      <c r="S225" s="186">
        <v>-70000</v>
      </c>
      <c r="T225" s="210" t="s">
        <v>4924</v>
      </c>
      <c r="U225" s="210">
        <v>20153</v>
      </c>
      <c r="V225" s="111">
        <v>322</v>
      </c>
      <c r="W225" s="111">
        <f t="shared" si="63"/>
        <v>6489266</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5804</v>
      </c>
      <c r="R226" s="187" t="s">
        <v>5800</v>
      </c>
      <c r="S226" s="186">
        <v>-70000</v>
      </c>
      <c r="T226" s="210" t="s">
        <v>4934</v>
      </c>
      <c r="U226" s="210">
        <v>93720</v>
      </c>
      <c r="V226" s="111">
        <v>325.435</v>
      </c>
      <c r="W226" s="111">
        <f t="shared" si="63"/>
        <v>30499768.199999999</v>
      </c>
      <c r="X226" s="97" t="s">
        <v>1071</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5811</v>
      </c>
      <c r="R227" s="187" t="s">
        <v>5808</v>
      </c>
      <c r="S227" s="186">
        <v>-350000</v>
      </c>
      <c r="T227" s="210" t="s">
        <v>4934</v>
      </c>
      <c r="U227" s="210">
        <v>20895</v>
      </c>
      <c r="V227" s="111">
        <v>325.435</v>
      </c>
      <c r="W227" s="111">
        <f t="shared" si="63"/>
        <v>6799964.3250000002</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5811</v>
      </c>
      <c r="R228" s="187" t="s">
        <v>5808</v>
      </c>
      <c r="S228" s="186">
        <v>350000</v>
      </c>
      <c r="T228" s="210" t="s">
        <v>4943</v>
      </c>
      <c r="U228" s="210">
        <v>2611</v>
      </c>
      <c r="V228" s="111">
        <v>325.435</v>
      </c>
      <c r="W228" s="111">
        <f t="shared" si="63"/>
        <v>849710.78500000003</v>
      </c>
      <c r="X228" s="97" t="s">
        <v>744</v>
      </c>
      <c r="AA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5814</v>
      </c>
      <c r="R229" s="187" t="s">
        <v>5808</v>
      </c>
      <c r="S229" s="186">
        <v>1300000</v>
      </c>
      <c r="T229" s="210" t="s">
        <v>4952</v>
      </c>
      <c r="U229" s="210">
        <v>6750</v>
      </c>
      <c r="V229" s="111">
        <v>339.3</v>
      </c>
      <c r="W229" s="111">
        <f t="shared" si="63"/>
        <v>2290275</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t="s">
        <v>5824</v>
      </c>
      <c r="S230" s="186">
        <v>90000000</v>
      </c>
      <c r="T230" s="210" t="s">
        <v>4960</v>
      </c>
      <c r="U230" s="210">
        <v>1850</v>
      </c>
      <c r="V230" s="111">
        <v>334.10050000000001</v>
      </c>
      <c r="W230" s="111">
        <f t="shared" si="63"/>
        <v>618085.92500000005</v>
      </c>
      <c r="X230" s="97" t="s">
        <v>452</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c r="R231" s="187"/>
      <c r="S231" s="186"/>
      <c r="T231" s="210" t="s">
        <v>4960</v>
      </c>
      <c r="U231" s="210">
        <v>-1194</v>
      </c>
      <c r="V231" s="111">
        <v>335</v>
      </c>
      <c r="W231" s="111">
        <f t="shared" si="63"/>
        <v>-399990</v>
      </c>
      <c r="X231" s="97" t="s">
        <v>4410</v>
      </c>
      <c r="Y231" t="s">
        <v>25</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41"/>
      <c r="R235" s="210"/>
      <c r="S235" s="210" t="s">
        <v>6</v>
      </c>
      <c r="T235" s="210" t="s">
        <v>4975</v>
      </c>
      <c r="U235" s="210">
        <v>-57212</v>
      </c>
      <c r="V235" s="111">
        <v>368.45400000000001</v>
      </c>
      <c r="W235" s="111">
        <f t="shared" si="63"/>
        <v>-21079990.248</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c r="T236" s="210" t="s">
        <v>4976</v>
      </c>
      <c r="U236" s="210">
        <v>-15881</v>
      </c>
      <c r="V236" s="111">
        <v>374.61599999999999</v>
      </c>
      <c r="W236" s="111">
        <f t="shared" si="63"/>
        <v>-5949276.6959999995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4" t="s">
        <v>25</v>
      </c>
      <c r="R237" s="94" t="s">
        <v>25</v>
      </c>
      <c r="T237" s="210" t="s">
        <v>4982</v>
      </c>
      <c r="U237" s="210">
        <v>-41289</v>
      </c>
      <c r="V237" s="111">
        <v>372.27</v>
      </c>
      <c r="W237" s="111">
        <f t="shared" si="63"/>
        <v>-15370656.029999999</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S239" t="s">
        <v>25</v>
      </c>
      <c r="T239" s="210" t="s">
        <v>4988</v>
      </c>
      <c r="U239" s="210">
        <v>27344</v>
      </c>
      <c r="V239" s="111">
        <v>365.69799999999998</v>
      </c>
      <c r="W239" s="111">
        <f t="shared" si="63"/>
        <v>9999646.1119999997</v>
      </c>
      <c r="X239" s="97" t="s">
        <v>452</v>
      </c>
      <c r="AH239" s="97">
        <v>219</v>
      </c>
      <c r="AI239" s="111" t="s">
        <v>5628</v>
      </c>
      <c r="AJ239" s="111">
        <v>200000</v>
      </c>
      <c r="AK239" s="97">
        <v>7</v>
      </c>
      <c r="AL239" s="20">
        <f t="shared" si="74"/>
        <v>127</v>
      </c>
      <c r="AM239" s="115">
        <f t="shared" si="75"/>
        <v>25400000</v>
      </c>
      <c r="AN239" s="20"/>
      <c r="AR239" t="s">
        <v>25</v>
      </c>
    </row>
    <row r="240" spans="4:45" ht="30">
      <c r="G240" s="210" t="s">
        <v>5662</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4436</v>
      </c>
      <c r="R242" s="93">
        <v>1400000</v>
      </c>
      <c r="T242" s="210" t="s">
        <v>4995</v>
      </c>
      <c r="U242" s="210">
        <v>-889</v>
      </c>
      <c r="V242" s="111">
        <v>393.334</v>
      </c>
      <c r="W242" s="111">
        <f t="shared" si="63"/>
        <v>-349673.92599999998</v>
      </c>
      <c r="X242" s="36" t="s">
        <v>5075</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4564</v>
      </c>
      <c r="R246" s="93">
        <v>16727037</v>
      </c>
      <c r="T246" s="210" t="s">
        <v>5021</v>
      </c>
      <c r="U246" s="210">
        <v>782</v>
      </c>
      <c r="V246" s="111">
        <v>409</v>
      </c>
      <c r="W246" s="111">
        <f t="shared" si="63"/>
        <v>319838</v>
      </c>
      <c r="X246" s="36" t="s">
        <v>744</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5694</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5698</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5704</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5709</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5713</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5715</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5719</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5721</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4825098691</v>
      </c>
      <c r="AM256" t="s">
        <v>25</v>
      </c>
    </row>
    <row r="257" spans="7:45">
      <c r="G257" s="210" t="s">
        <v>5723</v>
      </c>
      <c r="H257" s="111">
        <v>2964916.035069</v>
      </c>
      <c r="Q257" s="97" t="s">
        <v>4657</v>
      </c>
      <c r="R257" s="93">
        <v>9181756</v>
      </c>
      <c r="T257" s="210" t="s">
        <v>5091</v>
      </c>
      <c r="U257" s="210">
        <v>12950</v>
      </c>
      <c r="V257" s="111">
        <v>463.31599999999997</v>
      </c>
      <c r="W257" s="111">
        <f t="shared" si="76"/>
        <v>5999942.1999999993</v>
      </c>
      <c r="X257" s="36" t="s">
        <v>452</v>
      </c>
      <c r="AI257" t="s">
        <v>4119</v>
      </c>
      <c r="AJ257" s="112">
        <f>AJ256-AJ250</f>
        <v>4078762940</v>
      </c>
      <c r="AM257" t="s">
        <v>25</v>
      </c>
    </row>
    <row r="258" spans="7:45">
      <c r="G258" s="210" t="s">
        <v>5724</v>
      </c>
      <c r="H258" s="111">
        <v>6460549.4269619994</v>
      </c>
      <c r="K258" t="s">
        <v>25</v>
      </c>
      <c r="Q258" s="97" t="s">
        <v>4660</v>
      </c>
      <c r="R258" s="93">
        <v>11811208</v>
      </c>
      <c r="S258" t="s">
        <v>25</v>
      </c>
      <c r="T258" s="210" t="s">
        <v>5093</v>
      </c>
      <c r="U258" s="210">
        <v>37</v>
      </c>
      <c r="V258" s="111">
        <v>463.315</v>
      </c>
      <c r="W258" s="111">
        <f t="shared" si="76"/>
        <v>17142.654999999999</v>
      </c>
      <c r="X258" s="36" t="s">
        <v>452</v>
      </c>
      <c r="AI258" t="s">
        <v>928</v>
      </c>
      <c r="AJ258" s="112">
        <f>AN250</f>
        <v>216829216.48469654</v>
      </c>
      <c r="AN258" t="s">
        <v>25</v>
      </c>
    </row>
    <row r="259" spans="7:45" ht="15" customHeight="1">
      <c r="G259" s="210" t="s">
        <v>5726</v>
      </c>
      <c r="H259" s="111">
        <v>5212319.8968359996</v>
      </c>
      <c r="Q259" s="97" t="s">
        <v>4674</v>
      </c>
      <c r="R259" s="93">
        <v>41248054</v>
      </c>
      <c r="S259" t="s">
        <v>25</v>
      </c>
      <c r="T259" s="210" t="s">
        <v>5094</v>
      </c>
      <c r="U259" s="210">
        <v>19</v>
      </c>
      <c r="V259" s="111">
        <v>434.3</v>
      </c>
      <c r="W259" s="111">
        <f t="shared" si="76"/>
        <v>8251.7000000000007</v>
      </c>
      <c r="X259" s="36" t="s">
        <v>452</v>
      </c>
      <c r="Y259" t="s">
        <v>25</v>
      </c>
      <c r="AI259" t="s">
        <v>4049</v>
      </c>
      <c r="AJ259" s="112">
        <f>AJ256-AJ255</f>
        <v>3861933723.5153036</v>
      </c>
      <c r="AN259" t="s">
        <v>25</v>
      </c>
    </row>
    <row r="260" spans="7:45">
      <c r="G260" s="210" t="s">
        <v>5729</v>
      </c>
      <c r="H260" s="111">
        <v>4524496.4792809999</v>
      </c>
      <c r="Q260" s="97" t="s">
        <v>4681</v>
      </c>
      <c r="R260" s="93">
        <v>37328780</v>
      </c>
      <c r="T260" s="210" t="s">
        <v>5096</v>
      </c>
      <c r="U260" s="210">
        <v>16</v>
      </c>
      <c r="V260" s="111">
        <v>439</v>
      </c>
      <c r="W260" s="111">
        <f t="shared" si="76"/>
        <v>7024</v>
      </c>
      <c r="X260" s="36" t="s">
        <v>452</v>
      </c>
      <c r="Y260" t="s">
        <v>25</v>
      </c>
      <c r="AM260" t="s">
        <v>25</v>
      </c>
    </row>
    <row r="261" spans="7:45" ht="45">
      <c r="G261" s="210" t="s">
        <v>5731</v>
      </c>
      <c r="H261" s="111">
        <v>22866040.240959998</v>
      </c>
      <c r="Q261" s="97" t="s">
        <v>4762</v>
      </c>
      <c r="R261" s="93">
        <v>-2194100</v>
      </c>
      <c r="T261" s="210" t="s">
        <v>5096</v>
      </c>
      <c r="U261" s="210">
        <v>9191</v>
      </c>
      <c r="V261" s="111">
        <v>440.24630000000002</v>
      </c>
      <c r="W261" s="111">
        <f t="shared" si="76"/>
        <v>4046303.7433000002</v>
      </c>
      <c r="X261" s="36" t="s">
        <v>5097</v>
      </c>
      <c r="AJ261" t="s">
        <v>25</v>
      </c>
    </row>
    <row r="262" spans="7:45">
      <c r="G262" s="210" t="s">
        <v>5733</v>
      </c>
      <c r="H262" s="111">
        <v>15359304.269892</v>
      </c>
      <c r="Q262" s="97" t="s">
        <v>4799</v>
      </c>
      <c r="R262" s="93">
        <v>20193916</v>
      </c>
      <c r="T262" s="210" t="s">
        <v>5099</v>
      </c>
      <c r="U262" s="210">
        <v>-8792</v>
      </c>
      <c r="V262" s="111">
        <v>441.90665999999999</v>
      </c>
      <c r="W262" s="111">
        <f t="shared" si="76"/>
        <v>-3885243.3547199997</v>
      </c>
      <c r="X262" s="36" t="s">
        <v>5100</v>
      </c>
    </row>
    <row r="263" spans="7:45" ht="17.25" customHeight="1">
      <c r="G263" s="210" t="s">
        <v>5735</v>
      </c>
      <c r="H263" s="111">
        <v>2868508.1846330003</v>
      </c>
      <c r="Q263" s="97" t="s">
        <v>4870</v>
      </c>
      <c r="R263" s="93">
        <v>-2000000</v>
      </c>
      <c r="T263" s="187" t="s">
        <v>5103</v>
      </c>
      <c r="U263" s="187">
        <v>24374</v>
      </c>
      <c r="V263" s="186">
        <v>471.81700000000001</v>
      </c>
      <c r="W263" s="186">
        <f t="shared" si="76"/>
        <v>11500067.558</v>
      </c>
      <c r="X263" s="275" t="s">
        <v>5106</v>
      </c>
    </row>
    <row r="264" spans="7:45">
      <c r="G264" s="210" t="s">
        <v>5736</v>
      </c>
      <c r="H264" s="111">
        <v>17450393.011856001</v>
      </c>
      <c r="Q264" s="97" t="s">
        <v>4934</v>
      </c>
      <c r="R264" s="93">
        <v>6800000</v>
      </c>
      <c r="S264" t="s">
        <v>25</v>
      </c>
      <c r="T264" s="210" t="s">
        <v>5108</v>
      </c>
      <c r="U264" s="210">
        <v>530</v>
      </c>
      <c r="V264" s="111">
        <v>472</v>
      </c>
      <c r="W264" s="111">
        <f t="shared" si="76"/>
        <v>250160</v>
      </c>
      <c r="X264" s="36" t="s">
        <v>744</v>
      </c>
    </row>
    <row r="265" spans="7:45" ht="30">
      <c r="G265" s="210" t="s">
        <v>5737</v>
      </c>
      <c r="H265" s="111">
        <v>31388943.254850004</v>
      </c>
      <c r="Q265" s="97" t="s">
        <v>4943</v>
      </c>
      <c r="R265" s="93">
        <v>850000</v>
      </c>
      <c r="T265" s="210" t="s">
        <v>5108</v>
      </c>
      <c r="U265" s="210">
        <v>12</v>
      </c>
      <c r="V265" s="111">
        <v>481.86</v>
      </c>
      <c r="W265" s="111">
        <f t="shared" si="76"/>
        <v>5782.32</v>
      </c>
      <c r="X265" s="36" t="s">
        <v>5110</v>
      </c>
    </row>
    <row r="266" spans="7:45">
      <c r="G266" s="210" t="s">
        <v>5738</v>
      </c>
      <c r="H266" s="111">
        <v>30912095.373174001</v>
      </c>
      <c r="J266" t="s">
        <v>25</v>
      </c>
      <c r="Q266" s="97" t="s">
        <v>4952</v>
      </c>
      <c r="R266" s="93">
        <v>2290500</v>
      </c>
      <c r="T266" s="187" t="s">
        <v>5133</v>
      </c>
      <c r="U266" s="187">
        <v>12330</v>
      </c>
      <c r="V266" s="186">
        <v>486.63443869999998</v>
      </c>
      <c r="W266" s="186">
        <f t="shared" si="76"/>
        <v>6000202.6291709999</v>
      </c>
      <c r="X266" s="275" t="s">
        <v>5106</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4960</v>
      </c>
      <c r="R267" s="93">
        <v>400000</v>
      </c>
      <c r="S267" t="s">
        <v>25</v>
      </c>
      <c r="T267" s="210" t="s">
        <v>5135</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4967</v>
      </c>
      <c r="R268" s="93">
        <v>150000</v>
      </c>
      <c r="T268" s="187" t="s">
        <v>5135</v>
      </c>
      <c r="U268" s="187">
        <v>3173</v>
      </c>
      <c r="V268" s="186">
        <v>472.7</v>
      </c>
      <c r="W268" s="186">
        <f t="shared" si="76"/>
        <v>1499877.0999999999</v>
      </c>
      <c r="X268" s="275" t="s">
        <v>5263</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4995</v>
      </c>
      <c r="R269" s="93">
        <v>-144950</v>
      </c>
      <c r="T269" s="210" t="s">
        <v>5139</v>
      </c>
      <c r="U269" s="210">
        <v>191</v>
      </c>
      <c r="V269" s="111">
        <v>484.572</v>
      </c>
      <c r="W269" s="111">
        <f t="shared" si="76"/>
        <v>92553.252000000008</v>
      </c>
      <c r="X269" s="36" t="s">
        <v>5140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5021</v>
      </c>
      <c r="R270" s="93">
        <v>320000</v>
      </c>
      <c r="T270" s="210" t="s">
        <v>5139</v>
      </c>
      <c r="U270" s="210">
        <v>-206</v>
      </c>
      <c r="V270" s="111">
        <v>484.572</v>
      </c>
      <c r="W270" s="111">
        <f t="shared" si="76"/>
        <v>-99821.831999999995</v>
      </c>
      <c r="X270" s="36" t="s">
        <v>5142</v>
      </c>
      <c r="AH270" s="97">
        <v>4</v>
      </c>
      <c r="AI270" s="97" t="s">
        <v>4128</v>
      </c>
      <c r="AJ270" s="115">
        <v>-95000</v>
      </c>
      <c r="AK270" s="97">
        <v>8</v>
      </c>
      <c r="AL270" s="97">
        <f t="shared" si="77"/>
        <v>843</v>
      </c>
      <c r="AM270" s="97">
        <f t="shared" si="78"/>
        <v>-80085000</v>
      </c>
      <c r="AN270" s="97"/>
    </row>
    <row r="271" spans="7:45">
      <c r="G271" s="210" t="s">
        <v>5750</v>
      </c>
      <c r="H271" s="111">
        <v>14780983.183526</v>
      </c>
      <c r="Q271" s="97" t="s">
        <v>5025</v>
      </c>
      <c r="R271" s="93">
        <v>500000</v>
      </c>
      <c r="S271" t="s">
        <v>25</v>
      </c>
      <c r="T271" s="210" t="s">
        <v>5143</v>
      </c>
      <c r="U271" s="210">
        <v>20685</v>
      </c>
      <c r="V271" s="111">
        <v>483.43312200000003</v>
      </c>
      <c r="W271" s="111">
        <f t="shared" si="76"/>
        <v>9999814.1285699997</v>
      </c>
      <c r="X271" s="36" t="s">
        <v>5145</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5070</v>
      </c>
      <c r="R272" s="93">
        <v>400000</v>
      </c>
      <c r="S272" t="s">
        <v>25</v>
      </c>
      <c r="T272" s="210" t="s">
        <v>5143</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5073</v>
      </c>
      <c r="R273" s="93">
        <v>50000</v>
      </c>
      <c r="S273" t="s">
        <v>25</v>
      </c>
      <c r="T273" s="210" t="s">
        <v>5143</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5083</v>
      </c>
      <c r="R274" s="93">
        <v>300000</v>
      </c>
      <c r="T274" s="210" t="s">
        <v>5148</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5108</v>
      </c>
      <c r="R275" s="93">
        <v>250000</v>
      </c>
      <c r="T275" s="210" t="s">
        <v>5151</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5143</v>
      </c>
      <c r="R276" s="93">
        <v>200000</v>
      </c>
      <c r="T276" s="210" t="s">
        <v>5154</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5176</v>
      </c>
      <c r="R277" s="93">
        <v>122000</v>
      </c>
      <c r="T277" s="210" t="s">
        <v>5155</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5184</v>
      </c>
      <c r="R278" s="93">
        <v>200000</v>
      </c>
      <c r="S278" t="s">
        <v>25</v>
      </c>
      <c r="T278" s="210" t="s">
        <v>5155</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5194</v>
      </c>
      <c r="R279" s="93">
        <v>60000</v>
      </c>
      <c r="T279" s="187" t="s">
        <v>5162</v>
      </c>
      <c r="U279" s="187">
        <v>1916</v>
      </c>
      <c r="V279" s="186">
        <v>521.70000000000005</v>
      </c>
      <c r="W279" s="186">
        <f t="shared" si="76"/>
        <v>999577.20000000007</v>
      </c>
      <c r="X279" s="275" t="s">
        <v>5263</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5253</v>
      </c>
      <c r="R280" s="93">
        <v>-200000</v>
      </c>
      <c r="S280" t="s">
        <v>25</v>
      </c>
      <c r="T280" s="210" t="s">
        <v>977</v>
      </c>
      <c r="U280" s="210">
        <v>41</v>
      </c>
      <c r="V280" s="111">
        <v>514.48099999999999</v>
      </c>
      <c r="W280" s="111">
        <f t="shared" si="76"/>
        <v>21093.721000000001</v>
      </c>
      <c r="X280" s="36" t="s">
        <v>5140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5317</v>
      </c>
      <c r="R281" s="93">
        <v>-9000000</v>
      </c>
      <c r="T281" s="210" t="s">
        <v>4257</v>
      </c>
      <c r="U281" s="210">
        <v>71</v>
      </c>
      <c r="V281" s="111">
        <v>482.57</v>
      </c>
      <c r="W281" s="111">
        <f t="shared" si="76"/>
        <v>34262.47</v>
      </c>
      <c r="X281" s="36" t="s">
        <v>5140</v>
      </c>
      <c r="Y281" t="s">
        <v>25</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5380</v>
      </c>
      <c r="R282" s="93">
        <v>-26000000</v>
      </c>
      <c r="T282" s="210" t="s">
        <v>5176</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5384</v>
      </c>
      <c r="R283" s="93">
        <v>-95900000</v>
      </c>
      <c r="T283" s="210" t="s">
        <v>5176</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5385</v>
      </c>
      <c r="R284" s="93">
        <v>-28950000</v>
      </c>
      <c r="S284" t="s">
        <v>25</v>
      </c>
      <c r="T284" s="210" t="s">
        <v>5184</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5545</v>
      </c>
      <c r="R285" s="93">
        <v>-93000000</v>
      </c>
      <c r="S285" t="s">
        <v>25</v>
      </c>
      <c r="T285" s="210" t="s">
        <v>5184</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5557</v>
      </c>
      <c r="R286" s="93">
        <v>50000000</v>
      </c>
      <c r="T286" s="210" t="s">
        <v>5153</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4213</v>
      </c>
      <c r="R287" s="93">
        <v>2749471.1668000002</v>
      </c>
      <c r="T287" s="210" t="s">
        <v>5191</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5649</v>
      </c>
      <c r="R288" s="93">
        <v>-680940.07019999996</v>
      </c>
      <c r="T288" s="210" t="s">
        <v>5194</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5649</v>
      </c>
      <c r="R289" s="93">
        <v>-48684800.338199995</v>
      </c>
      <c r="T289" s="210" t="s">
        <v>5194</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5836</v>
      </c>
      <c r="H290" s="111">
        <v>275021.925965</v>
      </c>
      <c r="Q290" s="97" t="s">
        <v>5673</v>
      </c>
      <c r="R290" s="93">
        <v>1500000</v>
      </c>
      <c r="S290" t="s">
        <v>25</v>
      </c>
      <c r="T290" s="210" t="s">
        <v>5194</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t="s">
        <v>965</v>
      </c>
      <c r="R291" s="93">
        <v>11221062</v>
      </c>
      <c r="T291" s="210" t="s">
        <v>5237</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3"/>
      <c r="T292" s="210" t="s">
        <v>5253</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c r="R293" s="93">
        <f>SUM(R241:R292)</f>
        <v>200038617.75839999</v>
      </c>
      <c r="S293" t="s">
        <v>25</v>
      </c>
      <c r="T293" s="166" t="s">
        <v>5253</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7" t="s">
        <v>6</v>
      </c>
      <c r="S294" t="s">
        <v>25</v>
      </c>
      <c r="T294" s="187" t="s">
        <v>5262</v>
      </c>
      <c r="U294" s="187">
        <v>-3326</v>
      </c>
      <c r="V294" s="186">
        <v>601.39300000000003</v>
      </c>
      <c r="W294" s="186">
        <f t="shared" si="76"/>
        <v>-2000233.118</v>
      </c>
      <c r="X294" s="275" t="s">
        <v>5106</v>
      </c>
      <c r="AH294" s="147">
        <v>28</v>
      </c>
      <c r="AI294" s="147" t="s">
        <v>4551</v>
      </c>
      <c r="AJ294" s="186">
        <v>235062</v>
      </c>
      <c r="AK294" s="147">
        <v>9</v>
      </c>
      <c r="AL294" s="97">
        <f t="shared" si="79"/>
        <v>722</v>
      </c>
      <c r="AM294" s="147">
        <f t="shared" si="78"/>
        <v>169714764</v>
      </c>
      <c r="AN294" s="147" t="s">
        <v>650</v>
      </c>
    </row>
    <row r="295" spans="7:44">
      <c r="G295" s="210" t="s">
        <v>5885</v>
      </c>
      <c r="H295" s="111">
        <v>1500094.75168</v>
      </c>
      <c r="R295" t="s">
        <v>25</v>
      </c>
      <c r="T295" s="187" t="s">
        <v>5264</v>
      </c>
      <c r="U295" s="187">
        <v>3326</v>
      </c>
      <c r="V295" s="186">
        <v>601.39300000000003</v>
      </c>
      <c r="W295" s="186">
        <f t="shared" si="76"/>
        <v>2000233.118</v>
      </c>
      <c r="X295" s="275" t="s">
        <v>5106</v>
      </c>
      <c r="Y295" t="s">
        <v>25</v>
      </c>
      <c r="AH295" s="147">
        <v>29</v>
      </c>
      <c r="AI295" s="147" t="s">
        <v>4570</v>
      </c>
      <c r="AJ295" s="186">
        <v>450000</v>
      </c>
      <c r="AK295" s="147">
        <v>0</v>
      </c>
      <c r="AL295" s="97">
        <f t="shared" si="79"/>
        <v>713</v>
      </c>
      <c r="AM295" s="147">
        <f t="shared" si="78"/>
        <v>320850000</v>
      </c>
      <c r="AN295" s="147" t="s">
        <v>650</v>
      </c>
    </row>
    <row r="296" spans="7:44">
      <c r="G296" s="210"/>
      <c r="H296" s="111"/>
      <c r="T296" s="187" t="s">
        <v>5274</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c r="H297" s="111"/>
      <c r="J297" t="s">
        <v>25</v>
      </c>
      <c r="Q297" s="97" t="s">
        <v>452</v>
      </c>
      <c r="R297" s="97"/>
      <c r="T297" s="19" t="s">
        <v>5278</v>
      </c>
      <c r="U297" s="19">
        <v>-1278</v>
      </c>
      <c r="V297" s="115">
        <v>625.98</v>
      </c>
      <c r="W297" s="115">
        <f t="shared" si="76"/>
        <v>-800002.44000000006</v>
      </c>
      <c r="X297" s="276" t="s">
        <v>5279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4403</v>
      </c>
      <c r="R298" s="93">
        <v>63115000</v>
      </c>
      <c r="T298" s="19" t="s">
        <v>5283</v>
      </c>
      <c r="U298" s="19">
        <v>32049</v>
      </c>
      <c r="V298" s="115">
        <v>624.04600000000005</v>
      </c>
      <c r="W298" s="115">
        <f t="shared" si="76"/>
        <v>20000050.254000001</v>
      </c>
      <c r="X298" s="276" t="s">
        <v>5145</v>
      </c>
      <c r="AH298" s="119">
        <v>32</v>
      </c>
      <c r="AI298" s="119" t="s">
        <v>4636</v>
      </c>
      <c r="AJ298" s="77">
        <v>288936</v>
      </c>
      <c r="AK298" s="119">
        <v>3</v>
      </c>
      <c r="AL298" s="119">
        <f t="shared" si="80"/>
        <v>691</v>
      </c>
      <c r="AM298" s="119">
        <f t="shared" si="81"/>
        <v>199654776</v>
      </c>
      <c r="AN298" s="202" t="s">
        <v>4647</v>
      </c>
    </row>
    <row r="299" spans="7:44" ht="30">
      <c r="G299" s="210"/>
      <c r="H299" s="111"/>
      <c r="Q299" s="97" t="s">
        <v>4449</v>
      </c>
      <c r="R299" s="93">
        <v>13300000</v>
      </c>
      <c r="T299" s="19" t="s">
        <v>5290</v>
      </c>
      <c r="U299" s="19">
        <v>45094</v>
      </c>
      <c r="V299" s="115">
        <v>614.13559759999998</v>
      </c>
      <c r="W299" s="115">
        <f t="shared" si="76"/>
        <v>27693830.6381744</v>
      </c>
      <c r="X299" s="276" t="s">
        <v>5292</v>
      </c>
      <c r="Y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4457</v>
      </c>
      <c r="R300" s="93">
        <v>2269000</v>
      </c>
      <c r="T300" s="19" t="s">
        <v>5317</v>
      </c>
      <c r="U300" s="19">
        <v>-11804</v>
      </c>
      <c r="V300" s="115">
        <v>762.46640000000002</v>
      </c>
      <c r="W300" s="115">
        <f t="shared" si="76"/>
        <v>-9000153.3856000006</v>
      </c>
      <c r="X300" s="276" t="s">
        <v>5319</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4560</v>
      </c>
      <c r="R301" s="93">
        <v>25071612</v>
      </c>
      <c r="T301" s="19" t="s">
        <v>5361</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c r="H302" s="1"/>
      <c r="Q302" s="97" t="s">
        <v>4569</v>
      </c>
      <c r="R302" s="93">
        <v>42236984</v>
      </c>
      <c r="T302" s="19" t="s">
        <v>5365</v>
      </c>
      <c r="U302" s="19">
        <v>8662</v>
      </c>
      <c r="V302" s="115">
        <v>832.57011999999997</v>
      </c>
      <c r="W302" s="115">
        <f t="shared" si="76"/>
        <v>7211722.3794399993</v>
      </c>
      <c r="X302" s="276" t="s">
        <v>5140</v>
      </c>
      <c r="AA302" t="s">
        <v>25</v>
      </c>
      <c r="AH302" s="119">
        <v>36</v>
      </c>
      <c r="AI302" s="119" t="s">
        <v>4672</v>
      </c>
      <c r="AJ302" s="77">
        <v>82496108</v>
      </c>
      <c r="AK302" s="119">
        <v>1</v>
      </c>
      <c r="AL302" s="119">
        <f t="shared" si="80"/>
        <v>681</v>
      </c>
      <c r="AM302" s="119">
        <f t="shared" si="81"/>
        <v>56179849548</v>
      </c>
      <c r="AN302" s="119" t="s">
        <v>4675</v>
      </c>
    </row>
    <row r="303" spans="7:44" ht="30">
      <c r="G303" s="210"/>
      <c r="H303" s="1"/>
      <c r="Q303" s="97" t="s">
        <v>4570</v>
      </c>
      <c r="R303" s="93">
        <v>19663646</v>
      </c>
      <c r="T303" s="19" t="s">
        <v>5366</v>
      </c>
      <c r="U303" s="19">
        <v>10253</v>
      </c>
      <c r="V303" s="115">
        <v>827.2568</v>
      </c>
      <c r="W303" s="115">
        <f t="shared" si="76"/>
        <v>8481863.9704</v>
      </c>
      <c r="X303" s="276" t="s">
        <v>5373</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4593</v>
      </c>
      <c r="R304" s="93">
        <v>4374525</v>
      </c>
      <c r="T304" s="242" t="s">
        <v>5374</v>
      </c>
      <c r="U304" s="242">
        <v>-33077</v>
      </c>
      <c r="V304" s="243">
        <v>786.02973999999995</v>
      </c>
      <c r="W304" s="243">
        <f t="shared" si="76"/>
        <v>-25999505.70998</v>
      </c>
      <c r="X304" s="284" t="s">
        <v>5377</v>
      </c>
      <c r="Y304" t="s">
        <v>25</v>
      </c>
      <c r="AH304" s="97">
        <v>38</v>
      </c>
      <c r="AI304" s="97" t="s">
        <v>4748</v>
      </c>
      <c r="AJ304" s="115">
        <v>665000</v>
      </c>
      <c r="AK304" s="97">
        <v>0</v>
      </c>
      <c r="AL304" s="97">
        <f t="shared" si="80"/>
        <v>664</v>
      </c>
      <c r="AM304" s="20">
        <f t="shared" si="81"/>
        <v>441560000</v>
      </c>
      <c r="AN304" s="97"/>
    </row>
    <row r="305" spans="7:40">
      <c r="G305" s="210" t="s">
        <v>6</v>
      </c>
      <c r="H305" s="1">
        <f>SUM(H202:H304)</f>
        <v>1405896767.6319311</v>
      </c>
      <c r="P305" t="s">
        <v>25</v>
      </c>
      <c r="Q305" s="97" t="s">
        <v>4604</v>
      </c>
      <c r="R305" s="93">
        <v>6550580</v>
      </c>
      <c r="T305" s="19" t="s">
        <v>5374</v>
      </c>
      <c r="U305" s="19">
        <v>-33077</v>
      </c>
      <c r="V305" s="115">
        <v>786.02973999999995</v>
      </c>
      <c r="W305" s="115">
        <f t="shared" si="76"/>
        <v>-25999505.70998</v>
      </c>
      <c r="X305" s="276" t="s">
        <v>5378</v>
      </c>
      <c r="Y305" t="s">
        <v>25</v>
      </c>
      <c r="Z305" t="s">
        <v>25</v>
      </c>
      <c r="AH305" s="147">
        <v>39</v>
      </c>
      <c r="AI305" s="147" t="s">
        <v>4748</v>
      </c>
      <c r="AJ305" s="186">
        <v>665000</v>
      </c>
      <c r="AK305" s="147">
        <v>4</v>
      </c>
      <c r="AL305" s="193">
        <f t="shared" si="80"/>
        <v>664</v>
      </c>
      <c r="AM305" s="193">
        <f t="shared" si="81"/>
        <v>441560000</v>
      </c>
      <c r="AN305" s="193"/>
    </row>
    <row r="306" spans="7:40">
      <c r="G306" s="313"/>
      <c r="H306" s="1"/>
      <c r="Q306" s="97" t="s">
        <v>4606</v>
      </c>
      <c r="R306" s="93">
        <v>7054895</v>
      </c>
      <c r="T306" s="19" t="s">
        <v>5374</v>
      </c>
      <c r="U306" s="19">
        <v>1983</v>
      </c>
      <c r="V306" s="115">
        <v>786.02973999999995</v>
      </c>
      <c r="W306" s="115">
        <f t="shared" si="76"/>
        <v>1558696.9744199999</v>
      </c>
      <c r="X306" s="276" t="s">
        <v>5140</v>
      </c>
      <c r="AA306" t="s">
        <v>25</v>
      </c>
      <c r="AH306" s="20">
        <v>40</v>
      </c>
      <c r="AI306" s="20" t="s">
        <v>4757</v>
      </c>
      <c r="AJ306" s="115">
        <v>2000000</v>
      </c>
      <c r="AK306" s="20">
        <v>1</v>
      </c>
      <c r="AL306" s="97">
        <f t="shared" si="80"/>
        <v>660</v>
      </c>
      <c r="AM306" s="20">
        <f t="shared" si="81"/>
        <v>1320000000</v>
      </c>
      <c r="AN306" s="97"/>
    </row>
    <row r="307" spans="7:40">
      <c r="Q307" s="97" t="s">
        <v>4623</v>
      </c>
      <c r="R307" s="93">
        <v>2145814</v>
      </c>
      <c r="T307" s="242" t="s">
        <v>5379</v>
      </c>
      <c r="U307" s="242">
        <v>-119753</v>
      </c>
      <c r="V307" s="243">
        <v>800.81560000000002</v>
      </c>
      <c r="W307" s="243">
        <f t="shared" si="76"/>
        <v>-95900070.546800002</v>
      </c>
      <c r="X307" s="284" t="s">
        <v>5377</v>
      </c>
      <c r="AH307" s="20">
        <v>41</v>
      </c>
      <c r="AI307" s="20" t="s">
        <v>4762</v>
      </c>
      <c r="AJ307" s="115">
        <v>-2060725</v>
      </c>
      <c r="AK307" s="20">
        <v>0</v>
      </c>
      <c r="AL307" s="97">
        <f t="shared" si="80"/>
        <v>659</v>
      </c>
      <c r="AM307" s="20">
        <f t="shared" ref="AM307:AM312" si="82">AJ307*AL307</f>
        <v>-1358017775</v>
      </c>
      <c r="AN307" s="97" t="s">
        <v>4763</v>
      </c>
    </row>
    <row r="308" spans="7:40">
      <c r="Q308" s="97" t="s">
        <v>4634</v>
      </c>
      <c r="R308" s="93">
        <v>4369730</v>
      </c>
      <c r="T308" s="19" t="s">
        <v>5379</v>
      </c>
      <c r="U308" s="19">
        <v>-119753</v>
      </c>
      <c r="V308" s="115">
        <v>800.81560000000002</v>
      </c>
      <c r="W308" s="115">
        <f t="shared" si="76"/>
        <v>-95900070.546800002</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4636</v>
      </c>
      <c r="R309" s="93">
        <v>8739459</v>
      </c>
      <c r="T309" s="19" t="s">
        <v>5379</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94"/>
      <c r="H310" s="9" t="s">
        <v>744</v>
      </c>
      <c r="Q310" s="97" t="s">
        <v>4645</v>
      </c>
      <c r="R310" s="93">
        <v>6667654</v>
      </c>
      <c r="T310" s="187" t="s">
        <v>5380</v>
      </c>
      <c r="U310" s="187">
        <v>-35361</v>
      </c>
      <c r="V310" s="186">
        <v>818.697</v>
      </c>
      <c r="W310" s="186">
        <f t="shared" si="76"/>
        <v>-28949944.616999999</v>
      </c>
      <c r="X310" s="275" t="s">
        <v>5377</v>
      </c>
      <c r="AH310" s="20">
        <v>44</v>
      </c>
      <c r="AI310" s="20" t="s">
        <v>4771</v>
      </c>
      <c r="AJ310" s="115">
        <v>160000</v>
      </c>
      <c r="AK310" s="20">
        <v>0</v>
      </c>
      <c r="AL310" s="97">
        <f t="shared" si="80"/>
        <v>658</v>
      </c>
      <c r="AM310" s="20">
        <f t="shared" si="82"/>
        <v>105280000</v>
      </c>
      <c r="AN310" s="97"/>
    </row>
    <row r="311" spans="7:40">
      <c r="G311" s="94"/>
      <c r="H311" s="9" t="s">
        <v>5458</v>
      </c>
      <c r="Q311" s="97" t="s">
        <v>3668</v>
      </c>
      <c r="R311" s="93">
        <v>8981245</v>
      </c>
      <c r="T311" s="19" t="s">
        <v>5380</v>
      </c>
      <c r="U311" s="19">
        <v>-35361</v>
      </c>
      <c r="V311" s="115">
        <v>818.697</v>
      </c>
      <c r="W311" s="115">
        <f t="shared" si="76"/>
        <v>-28949944.616999999</v>
      </c>
      <c r="X311" s="276" t="s">
        <v>5378</v>
      </c>
      <c r="AH311" s="147">
        <v>45</v>
      </c>
      <c r="AI311" s="147" t="s">
        <v>4771</v>
      </c>
      <c r="AJ311" s="186">
        <v>70000</v>
      </c>
      <c r="AK311" s="147">
        <v>9</v>
      </c>
      <c r="AL311" s="147">
        <f t="shared" si="80"/>
        <v>658</v>
      </c>
      <c r="AM311" s="147">
        <f t="shared" si="82"/>
        <v>46060000</v>
      </c>
      <c r="AN311" s="147"/>
    </row>
    <row r="312" spans="7:40">
      <c r="G312" s="94"/>
      <c r="H312" s="9" t="s">
        <v>1071</v>
      </c>
      <c r="Q312" s="97" t="s">
        <v>4657</v>
      </c>
      <c r="R312" s="93">
        <v>9181756</v>
      </c>
      <c r="T312" s="19" t="s">
        <v>5380</v>
      </c>
      <c r="U312" s="19">
        <v>116</v>
      </c>
      <c r="V312" s="115">
        <v>818.697</v>
      </c>
      <c r="W312" s="115">
        <f t="shared" si="76"/>
        <v>94968.851999999999</v>
      </c>
      <c r="X312" s="276" t="s">
        <v>5140</v>
      </c>
      <c r="AH312" s="20">
        <v>46</v>
      </c>
      <c r="AI312" s="20" t="s">
        <v>4778</v>
      </c>
      <c r="AJ312" s="115">
        <v>850000</v>
      </c>
      <c r="AK312" s="20">
        <v>0</v>
      </c>
      <c r="AL312" s="97">
        <f t="shared" si="80"/>
        <v>649</v>
      </c>
      <c r="AM312" s="20">
        <f t="shared" si="82"/>
        <v>551650000</v>
      </c>
      <c r="AN312" s="97"/>
    </row>
    <row r="313" spans="7:40">
      <c r="H313" s="9" t="s">
        <v>5395</v>
      </c>
      <c r="Q313" s="97" t="s">
        <v>4660</v>
      </c>
      <c r="R313" s="93">
        <v>11811208</v>
      </c>
      <c r="T313" s="19" t="s">
        <v>5384</v>
      </c>
      <c r="U313" s="19">
        <v>48633</v>
      </c>
      <c r="V313" s="115">
        <v>822.47199999999998</v>
      </c>
      <c r="W313" s="115">
        <f t="shared" si="76"/>
        <v>39999280.776000001</v>
      </c>
      <c r="X313" s="276" t="s">
        <v>5387</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4674</v>
      </c>
      <c r="R314" s="93">
        <v>41248054</v>
      </c>
      <c r="T314" s="19" t="s">
        <v>5384</v>
      </c>
      <c r="U314" s="19">
        <v>3412</v>
      </c>
      <c r="V314" s="115">
        <v>822.47199999999998</v>
      </c>
      <c r="W314" s="115">
        <f t="shared" si="76"/>
        <v>2806274.4640000002</v>
      </c>
      <c r="X314" s="276" t="s">
        <v>5389</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4681</v>
      </c>
      <c r="R315" s="93">
        <v>37328780</v>
      </c>
      <c r="T315" s="19" t="s">
        <v>5385</v>
      </c>
      <c r="U315" s="19">
        <v>1531</v>
      </c>
      <c r="V315" s="115">
        <v>869.82500000000005</v>
      </c>
      <c r="W315" s="115">
        <f t="shared" si="76"/>
        <v>1331702.075</v>
      </c>
      <c r="X315" s="276" t="s">
        <v>5390</v>
      </c>
      <c r="Z315" t="s">
        <v>25</v>
      </c>
      <c r="AH315" s="20">
        <v>49</v>
      </c>
      <c r="AI315" s="20" t="s">
        <v>4865</v>
      </c>
      <c r="AJ315" s="115">
        <v>1100000</v>
      </c>
      <c r="AK315" s="20">
        <v>1</v>
      </c>
      <c r="AL315" s="20">
        <f t="shared" si="83"/>
        <v>618</v>
      </c>
      <c r="AM315" s="20">
        <f t="shared" si="84"/>
        <v>679800000</v>
      </c>
      <c r="AN315" s="20"/>
    </row>
    <row r="316" spans="7:40">
      <c r="H316" s="314" t="s">
        <v>744</v>
      </c>
      <c r="Q316" s="97" t="s">
        <v>4687</v>
      </c>
      <c r="R316" s="93">
        <v>50000000</v>
      </c>
      <c r="S316" s="112"/>
      <c r="T316" s="170" t="s">
        <v>5393</v>
      </c>
      <c r="U316" s="170">
        <v>2394</v>
      </c>
      <c r="V316" s="168">
        <v>835.36580000000004</v>
      </c>
      <c r="W316" s="168">
        <f t="shared" si="76"/>
        <v>1999865.7252</v>
      </c>
      <c r="X316" s="285" t="s">
        <v>5395</v>
      </c>
      <c r="Y316" t="s">
        <v>25</v>
      </c>
      <c r="Z316" t="s">
        <v>25</v>
      </c>
      <c r="AH316" s="20">
        <v>50</v>
      </c>
      <c r="AI316" s="20" t="s">
        <v>4866</v>
      </c>
      <c r="AJ316" s="115">
        <v>450000</v>
      </c>
      <c r="AK316" s="20">
        <v>0</v>
      </c>
      <c r="AL316" s="20">
        <f t="shared" si="83"/>
        <v>617</v>
      </c>
      <c r="AM316" s="20">
        <f t="shared" si="84"/>
        <v>277650000</v>
      </c>
      <c r="AN316" s="20"/>
    </row>
    <row r="317" spans="7:40">
      <c r="H317" s="9" t="s">
        <v>5580</v>
      </c>
      <c r="Q317" s="97" t="s">
        <v>4748</v>
      </c>
      <c r="R317" s="93">
        <v>68656</v>
      </c>
      <c r="T317" s="19" t="s">
        <v>5393</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4000236</v>
      </c>
      <c r="T318" s="187" t="s">
        <v>5399</v>
      </c>
      <c r="U318" s="187">
        <v>2316</v>
      </c>
      <c r="V318" s="186">
        <v>818.697</v>
      </c>
      <c r="W318" s="186">
        <f t="shared" si="76"/>
        <v>1896102.2520000001</v>
      </c>
      <c r="X318" s="275" t="s">
        <v>5402</v>
      </c>
      <c r="Y318" t="s">
        <v>25</v>
      </c>
      <c r="AH318" s="147">
        <v>52</v>
      </c>
      <c r="AI318" s="147" t="s">
        <v>4868</v>
      </c>
      <c r="AJ318" s="186">
        <v>1000000</v>
      </c>
      <c r="AK318" s="147">
        <v>8</v>
      </c>
      <c r="AL318" s="147">
        <f t="shared" si="83"/>
        <v>616</v>
      </c>
      <c r="AM318" s="147">
        <f t="shared" si="84"/>
        <v>616000000</v>
      </c>
      <c r="AN318" s="147"/>
    </row>
    <row r="319" spans="7:40">
      <c r="H319" s="9" t="s">
        <v>5610</v>
      </c>
      <c r="Q319" s="97" t="s">
        <v>4757</v>
      </c>
      <c r="R319" s="93">
        <v>2250000</v>
      </c>
      <c r="T319" s="19" t="s">
        <v>5405</v>
      </c>
      <c r="U319" s="19">
        <v>315</v>
      </c>
      <c r="V319" s="115">
        <v>680</v>
      </c>
      <c r="W319" s="115">
        <f t="shared" si="76"/>
        <v>214200</v>
      </c>
      <c r="X319" s="276" t="s">
        <v>5140</v>
      </c>
      <c r="Y319" t="s">
        <v>25</v>
      </c>
      <c r="AA319" t="s">
        <v>25</v>
      </c>
      <c r="AH319" s="20">
        <v>53</v>
      </c>
      <c r="AI319" s="20" t="s">
        <v>4877</v>
      </c>
      <c r="AJ319" s="115">
        <v>-2668880</v>
      </c>
      <c r="AK319" s="20">
        <v>0</v>
      </c>
      <c r="AL319" s="20">
        <f t="shared" si="83"/>
        <v>608</v>
      </c>
      <c r="AM319" s="20">
        <f t="shared" si="84"/>
        <v>-1622679040</v>
      </c>
      <c r="AN319" s="20" t="s">
        <v>4879</v>
      </c>
    </row>
    <row r="320" spans="7:40">
      <c r="H320" s="314"/>
      <c r="Q320" s="97" t="s">
        <v>4762</v>
      </c>
      <c r="R320" s="93">
        <v>-2512200</v>
      </c>
      <c r="T320" s="19" t="s">
        <v>5427</v>
      </c>
      <c r="U320" s="19">
        <v>832</v>
      </c>
      <c r="V320" s="115">
        <v>784.36500000000001</v>
      </c>
      <c r="W320" s="115">
        <f t="shared" si="76"/>
        <v>652591.68000000005</v>
      </c>
      <c r="X320" s="276" t="s">
        <v>5140</v>
      </c>
      <c r="AH320" s="147">
        <v>54</v>
      </c>
      <c r="AI320" s="147" t="s">
        <v>4877</v>
      </c>
      <c r="AJ320" s="186">
        <v>-1528620</v>
      </c>
      <c r="AK320" s="147">
        <v>0</v>
      </c>
      <c r="AL320" s="147">
        <f t="shared" si="83"/>
        <v>608</v>
      </c>
      <c r="AM320" s="147">
        <f t="shared" si="84"/>
        <v>-929400960</v>
      </c>
      <c r="AN320" s="147" t="s">
        <v>4879</v>
      </c>
    </row>
    <row r="321" spans="17:44">
      <c r="Q321" s="97" t="s">
        <v>4771</v>
      </c>
      <c r="R321" s="93">
        <v>300000</v>
      </c>
      <c r="T321" s="19" t="s">
        <v>5475</v>
      </c>
      <c r="U321" s="19">
        <v>382</v>
      </c>
      <c r="V321" s="115">
        <v>1450.6065000000001</v>
      </c>
      <c r="W321" s="115">
        <f t="shared" si="76"/>
        <v>554131.68300000008</v>
      </c>
      <c r="X321" s="276" t="s">
        <v>5140</v>
      </c>
      <c r="AA321" t="s">
        <v>25</v>
      </c>
      <c r="AH321" s="20">
        <v>55</v>
      </c>
      <c r="AI321" s="20" t="s">
        <v>4877</v>
      </c>
      <c r="AJ321" s="115">
        <v>50000000</v>
      </c>
      <c r="AK321" s="20">
        <v>4</v>
      </c>
      <c r="AL321" s="20">
        <f t="shared" si="83"/>
        <v>608</v>
      </c>
      <c r="AM321" s="20">
        <f t="shared" si="84"/>
        <v>30400000000</v>
      </c>
      <c r="AN321" s="20"/>
    </row>
    <row r="322" spans="17:44">
      <c r="Q322" s="97" t="s">
        <v>966</v>
      </c>
      <c r="R322" s="93">
        <v>1100000</v>
      </c>
      <c r="T322" s="19" t="s">
        <v>5476</v>
      </c>
      <c r="U322" s="19">
        <v>50047</v>
      </c>
      <c r="V322" s="115">
        <v>1406.14</v>
      </c>
      <c r="W322" s="115">
        <f t="shared" si="76"/>
        <v>70373088.579999998</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4778</v>
      </c>
      <c r="R323" s="93">
        <v>890000</v>
      </c>
      <c r="T323" s="19" t="s">
        <v>5477</v>
      </c>
      <c r="U323" s="19">
        <v>846</v>
      </c>
      <c r="V323" s="115">
        <v>1441.6724569999999</v>
      </c>
      <c r="W323" s="115">
        <f t="shared" si="76"/>
        <v>1219654.8986219999</v>
      </c>
      <c r="X323" s="276" t="s">
        <v>5140</v>
      </c>
      <c r="Y323" t="s">
        <v>25</v>
      </c>
      <c r="AH323" s="20">
        <v>57</v>
      </c>
      <c r="AI323" s="20" t="s">
        <v>4893</v>
      </c>
      <c r="AJ323" s="115">
        <v>2000000</v>
      </c>
      <c r="AK323" s="20">
        <v>3</v>
      </c>
      <c r="AL323" s="20">
        <f t="shared" si="85"/>
        <v>600</v>
      </c>
      <c r="AM323" s="20">
        <f t="shared" si="86"/>
        <v>1200000000</v>
      </c>
      <c r="AN323" s="20"/>
    </row>
    <row r="324" spans="17:44">
      <c r="Q324" s="97" t="s">
        <v>4798</v>
      </c>
      <c r="R324" s="93">
        <v>1000000</v>
      </c>
      <c r="T324" s="19" t="s">
        <v>5478</v>
      </c>
      <c r="U324" s="19">
        <v>10573</v>
      </c>
      <c r="V324" s="115">
        <v>1451.825</v>
      </c>
      <c r="W324" s="115">
        <f t="shared" si="76"/>
        <v>15350145.725</v>
      </c>
      <c r="X324" s="276" t="s">
        <v>5140</v>
      </c>
      <c r="Y324" t="s">
        <v>25</v>
      </c>
      <c r="AH324" s="20">
        <v>58</v>
      </c>
      <c r="AI324" s="20" t="s">
        <v>4896</v>
      </c>
      <c r="AJ324" s="115">
        <v>100000</v>
      </c>
      <c r="AK324" s="20">
        <v>4</v>
      </c>
      <c r="AL324" s="20">
        <f t="shared" si="85"/>
        <v>597</v>
      </c>
      <c r="AM324" s="20">
        <f t="shared" si="86"/>
        <v>59700000</v>
      </c>
      <c r="AN324" s="20" t="s">
        <v>3875</v>
      </c>
    </row>
    <row r="325" spans="17:44" ht="30">
      <c r="Q325" s="97" t="s">
        <v>4799</v>
      </c>
      <c r="R325" s="93">
        <v>45436311</v>
      </c>
      <c r="T325" s="19" t="s">
        <v>5479</v>
      </c>
      <c r="U325" s="19">
        <v>85</v>
      </c>
      <c r="V325" s="115">
        <v>1423.74</v>
      </c>
      <c r="W325" s="115">
        <f t="shared" si="76"/>
        <v>121017.9</v>
      </c>
      <c r="X325" s="276" t="s">
        <v>5480</v>
      </c>
      <c r="AA325" t="s">
        <v>25</v>
      </c>
      <c r="AH325" s="20">
        <v>59</v>
      </c>
      <c r="AI325" s="20" t="s">
        <v>4903</v>
      </c>
      <c r="AJ325" s="115">
        <v>100000</v>
      </c>
      <c r="AK325" s="20">
        <v>7</v>
      </c>
      <c r="AL325" s="20">
        <f t="shared" si="85"/>
        <v>593</v>
      </c>
      <c r="AM325" s="20">
        <f t="shared" si="86"/>
        <v>59300000</v>
      </c>
      <c r="AN325" s="20"/>
    </row>
    <row r="326" spans="17:44" ht="30">
      <c r="Q326" s="97" t="s">
        <v>4799</v>
      </c>
      <c r="R326" s="93">
        <v>-3500000</v>
      </c>
      <c r="T326" s="19" t="s">
        <v>5483</v>
      </c>
      <c r="U326" s="19">
        <v>738</v>
      </c>
      <c r="V326" s="115">
        <v>1388.87895</v>
      </c>
      <c r="W326" s="115">
        <f t="shared" si="76"/>
        <v>1024992.6651</v>
      </c>
      <c r="X326" s="276" t="s">
        <v>5491</v>
      </c>
      <c r="AA326" t="s">
        <v>25</v>
      </c>
      <c r="AH326" s="20">
        <v>60</v>
      </c>
      <c r="AI326" s="20" t="s">
        <v>4916</v>
      </c>
      <c r="AJ326" s="115">
        <v>50000</v>
      </c>
      <c r="AK326" s="20">
        <v>0</v>
      </c>
      <c r="AL326" s="20">
        <f t="shared" si="85"/>
        <v>586</v>
      </c>
      <c r="AM326" s="20">
        <f t="shared" si="86"/>
        <v>29300000</v>
      </c>
      <c r="AN326" s="20"/>
    </row>
    <row r="327" spans="17:44">
      <c r="Q327" s="97" t="s">
        <v>4811</v>
      </c>
      <c r="R327" s="93">
        <v>2520000</v>
      </c>
      <c r="T327" s="19" t="s">
        <v>5499</v>
      </c>
      <c r="U327" s="19">
        <v>1442</v>
      </c>
      <c r="V327" s="115">
        <v>1350.9547279999999</v>
      </c>
      <c r="W327" s="115">
        <f t="shared" si="76"/>
        <v>1948076.7177759998</v>
      </c>
      <c r="X327" s="276" t="s">
        <v>5140</v>
      </c>
      <c r="Z327" t="s">
        <v>25</v>
      </c>
      <c r="AH327" s="147">
        <v>61</v>
      </c>
      <c r="AI327" s="147" t="s">
        <v>4916</v>
      </c>
      <c r="AJ327" s="186">
        <v>50000</v>
      </c>
      <c r="AK327" s="147">
        <v>3</v>
      </c>
      <c r="AL327" s="147">
        <f t="shared" si="85"/>
        <v>586</v>
      </c>
      <c r="AM327" s="147">
        <f t="shared" si="86"/>
        <v>29300000</v>
      </c>
      <c r="AN327" s="147"/>
    </row>
    <row r="328" spans="17:44">
      <c r="Q328" s="97" t="s">
        <v>4846</v>
      </c>
      <c r="R328" s="93">
        <v>4900000</v>
      </c>
      <c r="T328" s="19" t="s">
        <v>5500</v>
      </c>
      <c r="U328" s="19">
        <v>36847</v>
      </c>
      <c r="V328" s="115">
        <v>1356.9658300000001</v>
      </c>
      <c r="W328" s="115">
        <f t="shared" si="76"/>
        <v>50000119.938010007</v>
      </c>
      <c r="X328" s="276" t="s">
        <v>5145</v>
      </c>
      <c r="AH328" s="20">
        <v>62</v>
      </c>
      <c r="AI328" s="20" t="s">
        <v>4919</v>
      </c>
      <c r="AJ328" s="115">
        <v>50000</v>
      </c>
      <c r="AK328" s="20">
        <v>0</v>
      </c>
      <c r="AL328" s="20">
        <f t="shared" si="85"/>
        <v>583</v>
      </c>
      <c r="AM328" s="20">
        <f t="shared" si="86"/>
        <v>29150000</v>
      </c>
      <c r="AN328" s="20"/>
    </row>
    <row r="329" spans="17:44" ht="30">
      <c r="Q329" s="97" t="s">
        <v>4865</v>
      </c>
      <c r="R329" s="93">
        <v>1150000</v>
      </c>
      <c r="T329" s="19" t="s">
        <v>5501</v>
      </c>
      <c r="U329" s="19">
        <v>13738</v>
      </c>
      <c r="V329" s="115">
        <v>1455.82</v>
      </c>
      <c r="W329" s="115">
        <f t="shared" si="76"/>
        <v>20000055.16</v>
      </c>
      <c r="X329" s="276" t="s">
        <v>5520</v>
      </c>
      <c r="Y329" t="s">
        <v>25</v>
      </c>
      <c r="AH329" s="193">
        <v>63</v>
      </c>
      <c r="AI329" s="193" t="s">
        <v>4919</v>
      </c>
      <c r="AJ329" s="194">
        <v>50000</v>
      </c>
      <c r="AK329" s="193">
        <v>2</v>
      </c>
      <c r="AL329" s="193">
        <f t="shared" si="85"/>
        <v>583</v>
      </c>
      <c r="AM329" s="193">
        <f t="shared" si="86"/>
        <v>29150000</v>
      </c>
      <c r="AN329" s="193"/>
    </row>
    <row r="330" spans="17:44">
      <c r="Q330" s="97" t="s">
        <v>4818</v>
      </c>
      <c r="R330" s="93">
        <v>250000</v>
      </c>
      <c r="T330" s="19" t="s">
        <v>5529</v>
      </c>
      <c r="U330" s="19">
        <v>3100</v>
      </c>
      <c r="V330" s="115">
        <v>1853.4507470000001</v>
      </c>
      <c r="W330" s="115">
        <f t="shared" si="76"/>
        <v>5745697.3157000002</v>
      </c>
      <c r="X330" s="276" t="s">
        <v>5140</v>
      </c>
      <c r="AH330" s="20">
        <v>64</v>
      </c>
      <c r="AI330" s="20" t="s">
        <v>4926</v>
      </c>
      <c r="AJ330" s="115">
        <v>25000</v>
      </c>
      <c r="AK330" s="20">
        <v>0</v>
      </c>
      <c r="AL330" s="20">
        <f t="shared" si="85"/>
        <v>581</v>
      </c>
      <c r="AM330" s="20">
        <f t="shared" si="86"/>
        <v>14525000</v>
      </c>
      <c r="AN330" s="20"/>
    </row>
    <row r="331" spans="17:44">
      <c r="Q331" s="97" t="s">
        <v>4900</v>
      </c>
      <c r="R331" s="93">
        <v>1403460</v>
      </c>
      <c r="T331" s="19" t="s">
        <v>5530</v>
      </c>
      <c r="U331" s="19">
        <v>480</v>
      </c>
      <c r="V331" s="115">
        <v>1891.9962069999999</v>
      </c>
      <c r="W331" s="115">
        <f t="shared" si="76"/>
        <v>908158.17935999995</v>
      </c>
      <c r="X331" s="276" t="s">
        <v>5140</v>
      </c>
      <c r="Y331" t="s">
        <v>25</v>
      </c>
      <c r="AH331" s="147">
        <v>65</v>
      </c>
      <c r="AI331" s="147" t="s">
        <v>4926</v>
      </c>
      <c r="AJ331" s="186">
        <v>35000</v>
      </c>
      <c r="AK331" s="147">
        <v>7</v>
      </c>
      <c r="AL331" s="147">
        <f t="shared" si="85"/>
        <v>581</v>
      </c>
      <c r="AM331" s="147">
        <f t="shared" si="86"/>
        <v>20335000</v>
      </c>
      <c r="AN331" s="147"/>
    </row>
    <row r="332" spans="17:44">
      <c r="Q332" s="97" t="s">
        <v>4903</v>
      </c>
      <c r="R332" s="93">
        <v>200000</v>
      </c>
      <c r="T332" s="19" t="s">
        <v>5531</v>
      </c>
      <c r="U332" s="19">
        <v>6522</v>
      </c>
      <c r="V332" s="115">
        <v>1938.4694340000001</v>
      </c>
      <c r="W332" s="115">
        <f t="shared" si="76"/>
        <v>12642697.648548001</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4908</v>
      </c>
      <c r="R333" s="93">
        <v>345000</v>
      </c>
      <c r="T333" s="19" t="s">
        <v>5532</v>
      </c>
      <c r="U333" s="19">
        <v>6197</v>
      </c>
      <c r="V333" s="115">
        <v>1984.3985499999999</v>
      </c>
      <c r="W333" s="115">
        <f t="shared" si="76"/>
        <v>12297317.81435</v>
      </c>
      <c r="X333" s="276" t="s">
        <v>5140</v>
      </c>
      <c r="AH333" s="20">
        <v>67</v>
      </c>
      <c r="AI333" s="20" t="s">
        <v>4934</v>
      </c>
      <c r="AJ333" s="115">
        <v>6800000</v>
      </c>
      <c r="AK333" s="20">
        <v>1</v>
      </c>
      <c r="AL333" s="20">
        <f t="shared" si="87"/>
        <v>574</v>
      </c>
      <c r="AM333" s="20">
        <f t="shared" si="88"/>
        <v>3903200000</v>
      </c>
      <c r="AN333" s="20"/>
    </row>
    <row r="334" spans="17:44">
      <c r="Q334" s="97" t="s">
        <v>4913</v>
      </c>
      <c r="R334" s="93">
        <v>900000</v>
      </c>
      <c r="T334" s="19" t="s">
        <v>5533</v>
      </c>
      <c r="U334" s="19">
        <v>4646</v>
      </c>
      <c r="V334" s="115">
        <v>1928.464023</v>
      </c>
      <c r="W334" s="115">
        <f t="shared" si="76"/>
        <v>8959643.8508579992</v>
      </c>
      <c r="X334" s="276" t="s">
        <v>5140</v>
      </c>
      <c r="Y334" t="s">
        <v>25</v>
      </c>
      <c r="AH334" s="20">
        <v>68</v>
      </c>
      <c r="AI334" s="20" t="s">
        <v>4937</v>
      </c>
      <c r="AJ334" s="115">
        <v>500000</v>
      </c>
      <c r="AK334" s="20">
        <v>1</v>
      </c>
      <c r="AL334" s="20">
        <f t="shared" si="87"/>
        <v>573</v>
      </c>
      <c r="AM334" s="20">
        <f t="shared" si="88"/>
        <v>286500000</v>
      </c>
      <c r="AN334" s="20"/>
    </row>
    <row r="335" spans="17:44">
      <c r="Q335" s="97" t="s">
        <v>4916</v>
      </c>
      <c r="R335" s="93">
        <v>372517</v>
      </c>
      <c r="T335" s="19" t="s">
        <v>5534</v>
      </c>
      <c r="U335" s="19">
        <v>7668</v>
      </c>
      <c r="V335" s="115">
        <v>1976.2774959999999</v>
      </c>
      <c r="W335" s="115">
        <f t="shared" si="76"/>
        <v>15154095.839328</v>
      </c>
      <c r="X335" s="276" t="s">
        <v>5140</v>
      </c>
      <c r="Y335" t="s">
        <v>25</v>
      </c>
      <c r="AH335" s="20">
        <v>69</v>
      </c>
      <c r="AI335" s="20" t="s">
        <v>4943</v>
      </c>
      <c r="AJ335" s="115">
        <v>850000</v>
      </c>
      <c r="AK335" s="20">
        <v>5</v>
      </c>
      <c r="AL335" s="20">
        <f t="shared" si="87"/>
        <v>572</v>
      </c>
      <c r="AM335" s="20">
        <f t="shared" si="88"/>
        <v>486200000</v>
      </c>
      <c r="AN335" s="20"/>
    </row>
    <row r="336" spans="17:44" ht="30">
      <c r="Q336" s="97" t="s">
        <v>4924</v>
      </c>
      <c r="R336" s="93">
        <v>6489257</v>
      </c>
      <c r="T336" s="19" t="s">
        <v>5545</v>
      </c>
      <c r="U336" s="19">
        <v>-43325</v>
      </c>
      <c r="V336" s="115">
        <v>2146.5548840000001</v>
      </c>
      <c r="W336" s="115">
        <f t="shared" si="76"/>
        <v>-92999490.349300012</v>
      </c>
      <c r="X336" s="276" t="s">
        <v>5546</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5545</v>
      </c>
      <c r="U337" s="187">
        <v>-589</v>
      </c>
      <c r="V337" s="186">
        <v>2146.5548840000001</v>
      </c>
      <c r="W337" s="186">
        <f t="shared" si="76"/>
        <v>-1264320.8266760001</v>
      </c>
      <c r="X337" s="275" t="s">
        <v>5551</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5555</v>
      </c>
      <c r="U338" s="19">
        <v>20888</v>
      </c>
      <c r="V338" s="115">
        <v>2428.4521530000002</v>
      </c>
      <c r="W338" s="115">
        <f t="shared" si="76"/>
        <v>50725508.571864001</v>
      </c>
      <c r="X338" s="276" t="s">
        <v>5140</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5557</v>
      </c>
      <c r="U339" s="19">
        <v>21663</v>
      </c>
      <c r="V339" s="115">
        <v>2308.0067819999999</v>
      </c>
      <c r="W339" s="115">
        <f t="shared" si="76"/>
        <v>49998350.918466002</v>
      </c>
      <c r="X339" s="276" t="s">
        <v>5560</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5557</v>
      </c>
      <c r="U340" s="19">
        <v>977</v>
      </c>
      <c r="V340" s="115">
        <v>2335.6821479999999</v>
      </c>
      <c r="W340" s="115">
        <f t="shared" si="76"/>
        <v>2281961.458596</v>
      </c>
      <c r="X340" s="276" t="s">
        <v>5140</v>
      </c>
      <c r="AH340" s="20">
        <v>74</v>
      </c>
      <c r="AI340" s="20" t="s">
        <v>4967</v>
      </c>
      <c r="AJ340" s="115">
        <v>50000</v>
      </c>
      <c r="AK340" s="20">
        <v>0</v>
      </c>
      <c r="AL340" s="20">
        <f t="shared" si="87"/>
        <v>560</v>
      </c>
      <c r="AM340" s="20">
        <f t="shared" si="88"/>
        <v>28000000</v>
      </c>
      <c r="AN340" s="20"/>
    </row>
    <row r="341" spans="17:46">
      <c r="Q341" s="97" t="s">
        <v>4982</v>
      </c>
      <c r="R341" s="93">
        <v>-15370656</v>
      </c>
      <c r="T341" s="19" t="s">
        <v>5564</v>
      </c>
      <c r="U341" s="19">
        <v>4155</v>
      </c>
      <c r="V341" s="115">
        <v>2647</v>
      </c>
      <c r="W341" s="115">
        <f t="shared" si="76"/>
        <v>10998285</v>
      </c>
      <c r="X341" s="276" t="s">
        <v>5140</v>
      </c>
      <c r="AH341" s="252">
        <v>75</v>
      </c>
      <c r="AI341" s="252" t="s">
        <v>4967</v>
      </c>
      <c r="AJ341" s="243">
        <v>50000</v>
      </c>
      <c r="AK341" s="252">
        <v>2</v>
      </c>
      <c r="AL341" s="252">
        <f t="shared" si="87"/>
        <v>560</v>
      </c>
      <c r="AM341" s="252">
        <f t="shared" si="88"/>
        <v>28000000</v>
      </c>
      <c r="AN341" s="252"/>
    </row>
    <row r="342" spans="17:46">
      <c r="Q342" s="97" t="s">
        <v>4988</v>
      </c>
      <c r="R342" s="93">
        <v>4960000</v>
      </c>
      <c r="T342" s="19" t="s">
        <v>5565</v>
      </c>
      <c r="U342" s="19">
        <v>351</v>
      </c>
      <c r="V342" s="115">
        <v>2800.6238229999999</v>
      </c>
      <c r="W342" s="115">
        <f t="shared" si="76"/>
        <v>983018.96187300002</v>
      </c>
      <c r="X342" s="276" t="s">
        <v>5140</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5567</v>
      </c>
      <c r="U343" s="19">
        <v>5877</v>
      </c>
      <c r="V343" s="115">
        <v>2901.0160000000001</v>
      </c>
      <c r="W343" s="115">
        <f t="shared" si="76"/>
        <v>17049271.032000002</v>
      </c>
      <c r="X343" s="276" t="s">
        <v>5140</v>
      </c>
      <c r="AH343" s="20">
        <v>77</v>
      </c>
      <c r="AI343" s="20" t="s">
        <v>4982</v>
      </c>
      <c r="AJ343" s="115">
        <v>50000</v>
      </c>
      <c r="AK343" s="20">
        <v>0</v>
      </c>
      <c r="AL343" s="20">
        <f t="shared" si="87"/>
        <v>551</v>
      </c>
      <c r="AM343" s="20">
        <f t="shared" si="88"/>
        <v>27550000</v>
      </c>
      <c r="AN343" s="20"/>
    </row>
    <row r="344" spans="17:46">
      <c r="Q344" s="97" t="s">
        <v>4995</v>
      </c>
      <c r="R344" s="93">
        <v>-40570100</v>
      </c>
      <c r="T344" s="19" t="s">
        <v>5570</v>
      </c>
      <c r="U344" s="19">
        <v>2374</v>
      </c>
      <c r="V344" s="115">
        <v>2877</v>
      </c>
      <c r="W344" s="115">
        <f t="shared" ref="W344:W387" si="89">U344*V344</f>
        <v>6829998</v>
      </c>
      <c r="X344" s="276" t="s">
        <v>5140</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5140</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5586</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5587</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5590</v>
      </c>
      <c r="U348" s="187">
        <v>-18</v>
      </c>
      <c r="V348" s="186">
        <v>2675</v>
      </c>
      <c r="W348" s="186">
        <f t="shared" si="89"/>
        <v>-48150</v>
      </c>
      <c r="X348" s="275" t="s">
        <v>5591</v>
      </c>
      <c r="AH348" s="20">
        <v>82</v>
      </c>
      <c r="AI348" s="20" t="s">
        <v>5005</v>
      </c>
      <c r="AJ348" s="115">
        <v>400000</v>
      </c>
      <c r="AK348" s="20">
        <v>3</v>
      </c>
      <c r="AL348" s="20">
        <f t="shared" si="87"/>
        <v>528</v>
      </c>
      <c r="AM348" s="20">
        <f t="shared" si="88"/>
        <v>211200000</v>
      </c>
      <c r="AN348" s="20"/>
    </row>
    <row r="349" spans="17:46">
      <c r="Q349" s="97" t="s">
        <v>5017</v>
      </c>
      <c r="R349" s="93">
        <v>744000</v>
      </c>
      <c r="T349" s="19" t="s">
        <v>5592</v>
      </c>
      <c r="U349" s="19">
        <v>2874</v>
      </c>
      <c r="V349" s="115">
        <v>2613.1284000000001</v>
      </c>
      <c r="W349" s="115">
        <f t="shared" si="89"/>
        <v>7510131.0216000006</v>
      </c>
      <c r="X349" s="276" t="s">
        <v>5140</v>
      </c>
      <c r="AH349" s="147">
        <v>83</v>
      </c>
      <c r="AI349" s="147" t="s">
        <v>5012</v>
      </c>
      <c r="AJ349" s="186">
        <v>40000</v>
      </c>
      <c r="AK349" s="147">
        <v>0</v>
      </c>
      <c r="AL349" s="147">
        <f t="shared" si="87"/>
        <v>525</v>
      </c>
      <c r="AM349" s="147">
        <f t="shared" si="88"/>
        <v>21000000</v>
      </c>
      <c r="AN349" s="147"/>
    </row>
    <row r="350" spans="17:46">
      <c r="Q350" s="97" t="s">
        <v>5043</v>
      </c>
      <c r="R350" s="93">
        <v>65000</v>
      </c>
      <c r="T350" s="19" t="s">
        <v>5598</v>
      </c>
      <c r="U350" s="19">
        <v>2847</v>
      </c>
      <c r="V350" s="115">
        <v>2556.3841000000002</v>
      </c>
      <c r="W350" s="115">
        <f t="shared" si="89"/>
        <v>7278025.5327000003</v>
      </c>
      <c r="X350" s="276" t="s">
        <v>5140</v>
      </c>
      <c r="AH350" s="20">
        <v>84</v>
      </c>
      <c r="AI350" s="20" t="s">
        <v>5012</v>
      </c>
      <c r="AJ350" s="115">
        <v>40000</v>
      </c>
      <c r="AK350" s="20">
        <v>5</v>
      </c>
      <c r="AL350" s="20">
        <f t="shared" si="87"/>
        <v>525</v>
      </c>
      <c r="AM350" s="20">
        <f t="shared" si="88"/>
        <v>21000000</v>
      </c>
      <c r="AN350" s="20"/>
    </row>
    <row r="351" spans="17:46">
      <c r="Q351" s="97" t="s">
        <v>5049</v>
      </c>
      <c r="R351" s="93">
        <v>-14053702</v>
      </c>
      <c r="T351" s="19" t="s">
        <v>5598</v>
      </c>
      <c r="U351" s="19">
        <v>1222</v>
      </c>
      <c r="V351" s="115">
        <v>2556.3841000000002</v>
      </c>
      <c r="W351" s="115">
        <f t="shared" si="89"/>
        <v>3123901.3702000002</v>
      </c>
      <c r="X351" s="276" t="s">
        <v>5599</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5607</v>
      </c>
      <c r="U352" s="19">
        <v>73</v>
      </c>
      <c r="V352" s="115">
        <v>2672.0459999999998</v>
      </c>
      <c r="W352" s="115">
        <f t="shared" si="89"/>
        <v>195059.35799999998</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5612</v>
      </c>
      <c r="U353" s="187">
        <v>-19</v>
      </c>
      <c r="V353" s="186">
        <v>2598.1260000000002</v>
      </c>
      <c r="W353" s="186">
        <f t="shared" si="89"/>
        <v>-49364.394</v>
      </c>
      <c r="X353" s="275" t="s">
        <v>5591</v>
      </c>
      <c r="AH353" s="20">
        <v>87</v>
      </c>
      <c r="AI353" s="20" t="s">
        <v>5027</v>
      </c>
      <c r="AJ353" s="115">
        <v>500000</v>
      </c>
      <c r="AK353" s="20">
        <v>3</v>
      </c>
      <c r="AL353" s="20">
        <f t="shared" si="90"/>
        <v>517</v>
      </c>
      <c r="AM353" s="20">
        <f t="shared" si="91"/>
        <v>258500000</v>
      </c>
      <c r="AN353" s="20"/>
    </row>
    <row r="354" spans="17:45" ht="30">
      <c r="Q354" s="97" t="s">
        <v>5091</v>
      </c>
      <c r="R354" s="93">
        <v>6000000</v>
      </c>
      <c r="T354" s="19" t="s">
        <v>5612</v>
      </c>
      <c r="U354" s="19">
        <v>332</v>
      </c>
      <c r="V354" s="115">
        <v>2598.1260000000002</v>
      </c>
      <c r="W354" s="115">
        <f t="shared" si="89"/>
        <v>862577.83200000005</v>
      </c>
      <c r="X354" s="276" t="s">
        <v>5613</v>
      </c>
      <c r="AH354" s="20">
        <v>88</v>
      </c>
      <c r="AI354" s="20" t="s">
        <v>5017</v>
      </c>
      <c r="AJ354" s="115">
        <v>250000</v>
      </c>
      <c r="AK354" s="20">
        <v>0</v>
      </c>
      <c r="AL354" s="20">
        <f t="shared" si="90"/>
        <v>514</v>
      </c>
      <c r="AM354" s="20">
        <f t="shared" si="91"/>
        <v>128500000</v>
      </c>
      <c r="AN354" s="20"/>
    </row>
    <row r="355" spans="17:45">
      <c r="Q355" s="97" t="s">
        <v>5093</v>
      </c>
      <c r="R355" s="93">
        <v>17220</v>
      </c>
      <c r="T355" s="19" t="s">
        <v>5614</v>
      </c>
      <c r="U355" s="19">
        <v>346</v>
      </c>
      <c r="V355" s="115">
        <v>2659.8510000000001</v>
      </c>
      <c r="W355" s="115">
        <f t="shared" si="89"/>
        <v>920308.446</v>
      </c>
      <c r="X355" s="276" t="s">
        <v>5140</v>
      </c>
      <c r="AH355" s="252">
        <v>89</v>
      </c>
      <c r="AI355" s="252" t="s">
        <v>5017</v>
      </c>
      <c r="AJ355" s="243">
        <v>245000</v>
      </c>
      <c r="AK355" s="252">
        <v>16</v>
      </c>
      <c r="AL355" s="252">
        <f t="shared" si="90"/>
        <v>514</v>
      </c>
      <c r="AM355" s="252">
        <f t="shared" si="91"/>
        <v>125930000</v>
      </c>
      <c r="AN355" s="252"/>
    </row>
    <row r="356" spans="17:45">
      <c r="Q356" s="97" t="s">
        <v>5094</v>
      </c>
      <c r="R356" s="93">
        <v>8249</v>
      </c>
      <c r="T356" s="19" t="s">
        <v>5615</v>
      </c>
      <c r="U356" s="19">
        <v>1722</v>
      </c>
      <c r="V356" s="115">
        <v>2692.1079220000001</v>
      </c>
      <c r="W356" s="115">
        <f t="shared" si="89"/>
        <v>4635809.8416840006</v>
      </c>
      <c r="X356" s="276" t="s">
        <v>5140</v>
      </c>
      <c r="AH356" s="20">
        <v>90</v>
      </c>
      <c r="AI356" s="20" t="s">
        <v>5053</v>
      </c>
      <c r="AJ356" s="115">
        <v>312598</v>
      </c>
      <c r="AK356" s="20">
        <v>0</v>
      </c>
      <c r="AL356" s="20">
        <f t="shared" si="90"/>
        <v>498</v>
      </c>
      <c r="AM356" s="20">
        <f t="shared" si="91"/>
        <v>155673804</v>
      </c>
      <c r="AN356" s="20"/>
    </row>
    <row r="357" spans="17:45" ht="30">
      <c r="Q357" s="97" t="s">
        <v>5096</v>
      </c>
      <c r="R357" s="93">
        <v>6937</v>
      </c>
      <c r="T357" s="187" t="s">
        <v>5617</v>
      </c>
      <c r="U357" s="187">
        <v>-44</v>
      </c>
      <c r="V357" s="186">
        <v>2725.4</v>
      </c>
      <c r="W357" s="186">
        <f t="shared" si="89"/>
        <v>-119917.6</v>
      </c>
      <c r="X357" s="275" t="s">
        <v>5591</v>
      </c>
      <c r="AH357" s="20">
        <v>91</v>
      </c>
      <c r="AI357" s="20" t="s">
        <v>5053</v>
      </c>
      <c r="AJ357" s="115">
        <v>780000</v>
      </c>
      <c r="AK357" s="20">
        <v>0</v>
      </c>
      <c r="AL357" s="20">
        <f t="shared" si="90"/>
        <v>498</v>
      </c>
      <c r="AM357" s="20">
        <f t="shared" si="91"/>
        <v>388440000</v>
      </c>
      <c r="AN357" s="20"/>
    </row>
    <row r="358" spans="17:45" ht="18" customHeight="1">
      <c r="Q358" s="97" t="s">
        <v>5096</v>
      </c>
      <c r="R358" s="93">
        <v>4046552</v>
      </c>
      <c r="T358" s="19" t="s">
        <v>5617</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5099</v>
      </c>
      <c r="R359" s="93">
        <v>-3884943</v>
      </c>
      <c r="T359" s="187" t="s">
        <v>5606</v>
      </c>
      <c r="U359" s="187">
        <v>-55</v>
      </c>
      <c r="V359" s="186">
        <v>2730.81</v>
      </c>
      <c r="W359" s="186">
        <f t="shared" si="89"/>
        <v>-150194.54999999999</v>
      </c>
      <c r="X359" s="275" t="s">
        <v>5591</v>
      </c>
      <c r="AH359" s="20">
        <v>93</v>
      </c>
      <c r="AI359" s="20" t="s">
        <v>5018</v>
      </c>
      <c r="AJ359" s="115">
        <v>300000</v>
      </c>
      <c r="AK359" s="20">
        <v>0</v>
      </c>
      <c r="AL359" s="20">
        <f t="shared" si="90"/>
        <v>497</v>
      </c>
      <c r="AM359" s="20">
        <f t="shared" si="91"/>
        <v>149100000</v>
      </c>
      <c r="AN359" s="20"/>
    </row>
    <row r="360" spans="17:45" ht="30">
      <c r="Q360" s="97" t="s">
        <v>5108</v>
      </c>
      <c r="R360" s="93">
        <v>6022</v>
      </c>
      <c r="T360" s="187" t="s">
        <v>5628</v>
      </c>
      <c r="U360" s="187">
        <v>-66</v>
      </c>
      <c r="V360" s="186">
        <v>3031</v>
      </c>
      <c r="W360" s="186">
        <f t="shared" si="89"/>
        <v>-200046</v>
      </c>
      <c r="X360" s="275" t="s">
        <v>5591</v>
      </c>
      <c r="AH360" s="20">
        <v>94</v>
      </c>
      <c r="AI360" s="20" t="s">
        <v>5018</v>
      </c>
      <c r="AJ360" s="115">
        <v>8660000</v>
      </c>
      <c r="AK360" s="20">
        <v>8</v>
      </c>
      <c r="AL360" s="20">
        <f t="shared" si="90"/>
        <v>497</v>
      </c>
      <c r="AM360" s="20">
        <f t="shared" si="91"/>
        <v>4304020000</v>
      </c>
      <c r="AN360" s="20"/>
    </row>
    <row r="361" spans="17:45" ht="30">
      <c r="Q361" s="97" t="s">
        <v>5135</v>
      </c>
      <c r="R361" s="93">
        <v>400000</v>
      </c>
      <c r="T361" s="187" t="s">
        <v>5633</v>
      </c>
      <c r="U361" s="187">
        <v>-42</v>
      </c>
      <c r="V361" s="186">
        <v>2883</v>
      </c>
      <c r="W361" s="186">
        <f t="shared" si="89"/>
        <v>-121086</v>
      </c>
      <c r="X361" s="275" t="s">
        <v>5591</v>
      </c>
      <c r="AH361" s="147">
        <v>95</v>
      </c>
      <c r="AI361" s="147" t="s">
        <v>5070</v>
      </c>
      <c r="AJ361" s="186">
        <v>200000</v>
      </c>
      <c r="AK361" s="147">
        <v>3</v>
      </c>
      <c r="AL361" s="147">
        <f t="shared" si="90"/>
        <v>489</v>
      </c>
      <c r="AM361" s="147">
        <f t="shared" si="91"/>
        <v>97800000</v>
      </c>
      <c r="AN361" s="147"/>
    </row>
    <row r="362" spans="17:45" ht="18.75" customHeight="1">
      <c r="Q362" s="97" t="s">
        <v>5139</v>
      </c>
      <c r="R362" s="93">
        <v>92847</v>
      </c>
      <c r="T362" s="19" t="s">
        <v>5645</v>
      </c>
      <c r="U362" s="19">
        <v>25901</v>
      </c>
      <c r="V362" s="115">
        <v>2258.9090000000001</v>
      </c>
      <c r="W362" s="115">
        <f t="shared" si="89"/>
        <v>58508002.009000003</v>
      </c>
      <c r="X362" s="276" t="s">
        <v>5140</v>
      </c>
      <c r="AH362" s="147">
        <v>96</v>
      </c>
      <c r="AI362" s="147" t="s">
        <v>5073</v>
      </c>
      <c r="AJ362" s="186">
        <v>20000</v>
      </c>
      <c r="AK362" s="147">
        <v>1</v>
      </c>
      <c r="AL362" s="147">
        <f t="shared" si="90"/>
        <v>486</v>
      </c>
      <c r="AM362" s="147">
        <f t="shared" si="91"/>
        <v>9720000</v>
      </c>
      <c r="AN362" s="147"/>
    </row>
    <row r="363" spans="17:45">
      <c r="Q363" s="97" t="s">
        <v>5139</v>
      </c>
      <c r="R363" s="93">
        <v>-100000</v>
      </c>
      <c r="T363" s="19" t="s">
        <v>5647</v>
      </c>
      <c r="U363" s="19">
        <v>951</v>
      </c>
      <c r="V363" s="115">
        <v>2361.2150799999999</v>
      </c>
      <c r="W363" s="115">
        <f t="shared" si="89"/>
        <v>2245515.5410799999</v>
      </c>
      <c r="X363" s="276" t="s">
        <v>5140</v>
      </c>
      <c r="Z363" t="s">
        <v>25</v>
      </c>
      <c r="AH363" s="20">
        <v>97</v>
      </c>
      <c r="AI363" s="20" t="s">
        <v>5083</v>
      </c>
      <c r="AJ363" s="115">
        <v>14340000</v>
      </c>
      <c r="AK363" s="20">
        <v>7</v>
      </c>
      <c r="AL363" s="20">
        <f t="shared" si="90"/>
        <v>485</v>
      </c>
      <c r="AM363" s="20">
        <f t="shared" si="91"/>
        <v>6954900000</v>
      </c>
      <c r="AN363" s="20"/>
    </row>
    <row r="364" spans="17:45">
      <c r="Q364" s="97" t="s">
        <v>5143</v>
      </c>
      <c r="R364" s="93">
        <v>10000000</v>
      </c>
      <c r="T364" s="19" t="s">
        <v>5649</v>
      </c>
      <c r="U364" s="19">
        <v>7622</v>
      </c>
      <c r="V364" s="115">
        <v>2414.6810999999998</v>
      </c>
      <c r="W364" s="115">
        <f t="shared" si="89"/>
        <v>18404699.3442</v>
      </c>
      <c r="X364" s="276" t="s">
        <v>5140</v>
      </c>
      <c r="AH364" s="20">
        <v>98</v>
      </c>
      <c r="AI364" s="20" t="s">
        <v>5091</v>
      </c>
      <c r="AJ364" s="115">
        <v>10000000</v>
      </c>
      <c r="AK364" s="20">
        <v>6</v>
      </c>
      <c r="AL364" s="20">
        <f t="shared" si="90"/>
        <v>478</v>
      </c>
      <c r="AM364" s="20">
        <f t="shared" si="91"/>
        <v>4780000000</v>
      </c>
      <c r="AN364" s="20" t="s">
        <v>4689</v>
      </c>
    </row>
    <row r="365" spans="17:45">
      <c r="Q365" s="97" t="s">
        <v>5148</v>
      </c>
      <c r="R365" s="93">
        <v>-400000</v>
      </c>
      <c r="T365" s="19" t="s">
        <v>5649</v>
      </c>
      <c r="U365" s="19">
        <v>-282</v>
      </c>
      <c r="V365" s="115">
        <v>2414.6810999999998</v>
      </c>
      <c r="W365" s="115">
        <f t="shared" si="89"/>
        <v>-680940.07019999996</v>
      </c>
      <c r="X365" s="276" t="s">
        <v>5650</v>
      </c>
      <c r="AH365" s="20">
        <v>99</v>
      </c>
      <c r="AI365" s="20" t="s">
        <v>5096</v>
      </c>
      <c r="AJ365" s="115">
        <v>4033949</v>
      </c>
      <c r="AK365" s="20">
        <v>2</v>
      </c>
      <c r="AL365" s="20">
        <f t="shared" si="90"/>
        <v>472</v>
      </c>
      <c r="AM365" s="20">
        <f t="shared" si="91"/>
        <v>1904023928</v>
      </c>
      <c r="AN365" s="20" t="s">
        <v>5098</v>
      </c>
    </row>
    <row r="366" spans="17:45">
      <c r="Q366" s="97" t="s">
        <v>5152</v>
      </c>
      <c r="R366" s="93">
        <v>5649</v>
      </c>
      <c r="T366" s="19" t="s">
        <v>5649</v>
      </c>
      <c r="U366" s="19">
        <v>20162</v>
      </c>
      <c r="V366" s="115">
        <v>2414.6810999999998</v>
      </c>
      <c r="W366" s="115">
        <f t="shared" si="89"/>
        <v>48684800.338199995</v>
      </c>
      <c r="X366" s="276" t="s">
        <v>5651</v>
      </c>
      <c r="AH366" s="147">
        <v>100</v>
      </c>
      <c r="AI366" s="147" t="s">
        <v>5102</v>
      </c>
      <c r="AJ366" s="186">
        <v>11500000</v>
      </c>
      <c r="AK366" s="147">
        <v>2</v>
      </c>
      <c r="AL366" s="147">
        <f t="shared" si="90"/>
        <v>470</v>
      </c>
      <c r="AM366" s="147">
        <f t="shared" si="91"/>
        <v>5405000000</v>
      </c>
      <c r="AN366" s="147" t="s">
        <v>5104</v>
      </c>
    </row>
    <row r="367" spans="17:45">
      <c r="Q367" s="97" t="s">
        <v>5154</v>
      </c>
      <c r="R367" s="93">
        <v>460000</v>
      </c>
      <c r="T367" s="19" t="s">
        <v>5649</v>
      </c>
      <c r="U367" s="19">
        <v>-20162</v>
      </c>
      <c r="V367" s="115">
        <v>2414.6810999999998</v>
      </c>
      <c r="W367" s="115">
        <f t="shared" si="89"/>
        <v>-48684800.338199995</v>
      </c>
      <c r="X367" s="276" t="s">
        <v>744</v>
      </c>
      <c r="Y367" t="s">
        <v>25</v>
      </c>
      <c r="AH367" s="147">
        <v>101</v>
      </c>
      <c r="AI367" s="147" t="s">
        <v>5108</v>
      </c>
      <c r="AJ367" s="186">
        <v>250000</v>
      </c>
      <c r="AK367" s="147">
        <v>3</v>
      </c>
      <c r="AL367" s="147">
        <f t="shared" si="90"/>
        <v>468</v>
      </c>
      <c r="AM367" s="147">
        <f t="shared" si="91"/>
        <v>117000000</v>
      </c>
      <c r="AN367" s="147"/>
    </row>
    <row r="368" spans="17:45">
      <c r="Q368" s="97" t="s">
        <v>5155</v>
      </c>
      <c r="R368" s="93">
        <v>1300000</v>
      </c>
      <c r="S368" t="s">
        <v>25</v>
      </c>
      <c r="T368" s="19" t="s">
        <v>5652</v>
      </c>
      <c r="U368" s="19">
        <v>977</v>
      </c>
      <c r="V368" s="115">
        <v>2317.971947</v>
      </c>
      <c r="W368" s="115">
        <f t="shared" si="89"/>
        <v>2264658.5922190002</v>
      </c>
      <c r="X368" s="276" t="s">
        <v>5140</v>
      </c>
      <c r="AA368" t="s">
        <v>25</v>
      </c>
      <c r="AB368" t="s">
        <v>25</v>
      </c>
      <c r="AH368" s="147">
        <v>102</v>
      </c>
      <c r="AI368" s="147" t="s">
        <v>5133</v>
      </c>
      <c r="AJ368" s="186">
        <v>6000000</v>
      </c>
      <c r="AK368" s="147">
        <v>1</v>
      </c>
      <c r="AL368" s="147">
        <f t="shared" si="90"/>
        <v>465</v>
      </c>
      <c r="AM368" s="147">
        <f t="shared" si="91"/>
        <v>2790000000</v>
      </c>
      <c r="AN368" s="147" t="s">
        <v>5104</v>
      </c>
    </row>
    <row r="369" spans="16:45">
      <c r="Q369" s="97" t="s">
        <v>5155</v>
      </c>
      <c r="R369" s="93">
        <v>7300000</v>
      </c>
      <c r="T369" s="19" t="s">
        <v>5654</v>
      </c>
      <c r="U369" s="19">
        <v>10280</v>
      </c>
      <c r="V369" s="115">
        <v>2225.429357</v>
      </c>
      <c r="W369" s="115">
        <f t="shared" si="89"/>
        <v>22877413.789960001</v>
      </c>
      <c r="X369" s="276" t="s">
        <v>5140</v>
      </c>
      <c r="AH369" s="147">
        <v>103</v>
      </c>
      <c r="AI369" s="147" t="s">
        <v>5135</v>
      </c>
      <c r="AJ369" s="186">
        <v>1500000</v>
      </c>
      <c r="AK369" s="147">
        <v>6</v>
      </c>
      <c r="AL369" s="147">
        <f t="shared" si="90"/>
        <v>464</v>
      </c>
      <c r="AM369" s="147">
        <f t="shared" si="91"/>
        <v>696000000</v>
      </c>
      <c r="AN369" s="147" t="s">
        <v>5104</v>
      </c>
    </row>
    <row r="370" spans="16:45">
      <c r="Q370" s="97" t="s">
        <v>977</v>
      </c>
      <c r="R370" s="93">
        <v>21203</v>
      </c>
      <c r="T370" s="19" t="s">
        <v>5657</v>
      </c>
      <c r="U370" s="19">
        <v>1022</v>
      </c>
      <c r="V370" s="115">
        <v>2311.6824240000001</v>
      </c>
      <c r="W370" s="115">
        <f t="shared" si="89"/>
        <v>2362539.4373280001</v>
      </c>
      <c r="X370" s="276" t="s">
        <v>5140</v>
      </c>
      <c r="AH370" s="20">
        <v>104</v>
      </c>
      <c r="AI370" s="20" t="s">
        <v>960</v>
      </c>
      <c r="AJ370" s="115">
        <v>-3960043</v>
      </c>
      <c r="AK370" s="20">
        <v>2</v>
      </c>
      <c r="AL370" s="20">
        <f t="shared" si="90"/>
        <v>458</v>
      </c>
      <c r="AM370" s="20">
        <f t="shared" si="91"/>
        <v>-1813699694</v>
      </c>
      <c r="AN370" s="20"/>
    </row>
    <row r="371" spans="16:45">
      <c r="Q371" s="97" t="s">
        <v>4257</v>
      </c>
      <c r="R371" s="93">
        <v>34550</v>
      </c>
      <c r="T371" s="19" t="s">
        <v>5658</v>
      </c>
      <c r="U371" s="19">
        <v>6818</v>
      </c>
      <c r="V371" s="115">
        <v>2352.988656</v>
      </c>
      <c r="W371" s="115">
        <f t="shared" si="89"/>
        <v>16042676.656608</v>
      </c>
      <c r="X371" s="276" t="s">
        <v>5140</v>
      </c>
      <c r="Y371" t="s">
        <v>25</v>
      </c>
      <c r="AH371" s="20">
        <v>105</v>
      </c>
      <c r="AI371" s="20" t="s">
        <v>5154</v>
      </c>
      <c r="AJ371" s="115">
        <v>230000</v>
      </c>
      <c r="AK371" s="20">
        <v>0</v>
      </c>
      <c r="AL371" s="20">
        <f t="shared" si="90"/>
        <v>456</v>
      </c>
      <c r="AM371" s="20">
        <f t="shared" si="91"/>
        <v>104880000</v>
      </c>
      <c r="AN371" s="20"/>
    </row>
    <row r="372" spans="16:45">
      <c r="Q372" s="97" t="s">
        <v>5153</v>
      </c>
      <c r="R372" s="93">
        <v>-2134406</v>
      </c>
      <c r="T372" s="19" t="s">
        <v>5659</v>
      </c>
      <c r="U372" s="19">
        <v>8023</v>
      </c>
      <c r="V372" s="115">
        <v>2293.8167079999998</v>
      </c>
      <c r="W372" s="115">
        <f t="shared" si="89"/>
        <v>18403291.448284</v>
      </c>
      <c r="X372" s="276" t="s">
        <v>5140</v>
      </c>
      <c r="AH372" s="147">
        <v>106</v>
      </c>
      <c r="AI372" s="147" t="s">
        <v>5154</v>
      </c>
      <c r="AJ372" s="186">
        <v>230000</v>
      </c>
      <c r="AK372" s="147">
        <v>1</v>
      </c>
      <c r="AL372" s="147">
        <f t="shared" si="90"/>
        <v>456</v>
      </c>
      <c r="AM372" s="147">
        <f t="shared" si="91"/>
        <v>104880000</v>
      </c>
      <c r="AN372" s="147"/>
      <c r="AR372" t="s">
        <v>25</v>
      </c>
    </row>
    <row r="373" spans="16:45">
      <c r="Q373" s="97" t="s">
        <v>5191</v>
      </c>
      <c r="R373" s="93">
        <v>-618906</v>
      </c>
      <c r="T373" s="19" t="s">
        <v>5662</v>
      </c>
      <c r="U373" s="19">
        <v>4666</v>
      </c>
      <c r="V373" s="115">
        <v>2263.4906230000001</v>
      </c>
      <c r="W373" s="115">
        <f t="shared" si="89"/>
        <v>10561447.246918</v>
      </c>
      <c r="X373" s="276" t="s">
        <v>5140</v>
      </c>
      <c r="Y373" t="s">
        <v>25</v>
      </c>
      <c r="AH373" s="147">
        <v>107</v>
      </c>
      <c r="AI373" s="147" t="s">
        <v>5155</v>
      </c>
      <c r="AJ373" s="186">
        <v>500000</v>
      </c>
      <c r="AK373" s="147">
        <v>1</v>
      </c>
      <c r="AL373" s="147">
        <f t="shared" si="90"/>
        <v>455</v>
      </c>
      <c r="AM373" s="147">
        <f t="shared" si="91"/>
        <v>227500000</v>
      </c>
      <c r="AN373" s="147"/>
    </row>
    <row r="374" spans="16:45">
      <c r="Q374" s="97" t="s">
        <v>5194</v>
      </c>
      <c r="R374" s="93">
        <v>-54615</v>
      </c>
      <c r="T374" s="19" t="s">
        <v>5663</v>
      </c>
      <c r="U374" s="19">
        <v>542</v>
      </c>
      <c r="V374" s="115">
        <v>2263.4906230000001</v>
      </c>
      <c r="W374" s="115">
        <f t="shared" si="89"/>
        <v>1226811.9176660001</v>
      </c>
      <c r="X374" s="276" t="s">
        <v>5140</v>
      </c>
      <c r="AH374" s="20">
        <v>108</v>
      </c>
      <c r="AI374" s="20" t="s">
        <v>5158</v>
      </c>
      <c r="AJ374" s="115">
        <v>-880000</v>
      </c>
      <c r="AK374" s="20">
        <v>4</v>
      </c>
      <c r="AL374" s="20">
        <f t="shared" si="90"/>
        <v>454</v>
      </c>
      <c r="AM374" s="20">
        <f t="shared" si="91"/>
        <v>-399520000</v>
      </c>
      <c r="AN374" s="20"/>
      <c r="AS374" t="s">
        <v>25</v>
      </c>
    </row>
    <row r="375" spans="16:45">
      <c r="Q375" s="97" t="s">
        <v>5236</v>
      </c>
      <c r="R375" s="93">
        <v>18000000</v>
      </c>
      <c r="T375" s="19" t="s">
        <v>5664</v>
      </c>
      <c r="U375" s="19">
        <v>16629</v>
      </c>
      <c r="V375" s="115">
        <v>2367.7887540000002</v>
      </c>
      <c r="W375" s="115">
        <f t="shared" si="89"/>
        <v>39373959.190266006</v>
      </c>
      <c r="X375" s="276" t="s">
        <v>5140</v>
      </c>
      <c r="AH375" s="193">
        <v>109</v>
      </c>
      <c r="AI375" s="193" t="s">
        <v>5162</v>
      </c>
      <c r="AJ375" s="194">
        <v>873000</v>
      </c>
      <c r="AK375" s="193">
        <v>0</v>
      </c>
      <c r="AL375" s="193">
        <f t="shared" si="90"/>
        <v>450</v>
      </c>
      <c r="AM375" s="193">
        <f t="shared" si="91"/>
        <v>392850000</v>
      </c>
      <c r="AN375" s="193" t="s">
        <v>5104</v>
      </c>
    </row>
    <row r="376" spans="16:45">
      <c r="Q376" s="97" t="s">
        <v>5283</v>
      </c>
      <c r="R376" s="93">
        <v>20000000</v>
      </c>
      <c r="T376" s="19" t="s">
        <v>5669</v>
      </c>
      <c r="U376" s="19">
        <v>11765</v>
      </c>
      <c r="V376" s="115">
        <v>2354.7375320000001</v>
      </c>
      <c r="W376" s="115">
        <f t="shared" si="89"/>
        <v>27703487.063980002</v>
      </c>
      <c r="X376" s="276" t="s">
        <v>5140</v>
      </c>
      <c r="AH376" s="20">
        <v>110</v>
      </c>
      <c r="AI376" s="20" t="s">
        <v>5162</v>
      </c>
      <c r="AJ376" s="115">
        <v>127000</v>
      </c>
      <c r="AK376" s="20">
        <v>0</v>
      </c>
      <c r="AL376" s="20">
        <f t="shared" si="90"/>
        <v>450</v>
      </c>
      <c r="AM376" s="20">
        <f t="shared" si="91"/>
        <v>57150000</v>
      </c>
      <c r="AN376" s="20" t="s">
        <v>5104</v>
      </c>
    </row>
    <row r="377" spans="16:45">
      <c r="Q377" s="97" t="s">
        <v>5290</v>
      </c>
      <c r="R377" s="93">
        <v>27694196</v>
      </c>
      <c r="T377" s="19" t="s">
        <v>5670</v>
      </c>
      <c r="U377" s="19">
        <v>3672</v>
      </c>
      <c r="V377" s="115">
        <v>2379.873826</v>
      </c>
      <c r="W377" s="115">
        <f t="shared" si="89"/>
        <v>8738896.6890719999</v>
      </c>
      <c r="X377" s="276" t="s">
        <v>5140</v>
      </c>
      <c r="AH377" s="20">
        <v>111</v>
      </c>
      <c r="AI377" s="20" t="s">
        <v>5162</v>
      </c>
      <c r="AJ377" s="115">
        <v>73000</v>
      </c>
      <c r="AK377" s="20">
        <v>1</v>
      </c>
      <c r="AL377" s="20">
        <f t="shared" si="90"/>
        <v>450</v>
      </c>
      <c r="AM377" s="20">
        <f t="shared" si="91"/>
        <v>32850000</v>
      </c>
      <c r="AN377" s="20"/>
      <c r="AR377" t="s">
        <v>25</v>
      </c>
    </row>
    <row r="378" spans="16:45">
      <c r="Q378" s="97" t="s">
        <v>5365</v>
      </c>
      <c r="R378" s="93">
        <v>7211722</v>
      </c>
      <c r="T378" s="19" t="s">
        <v>4186</v>
      </c>
      <c r="U378" s="19">
        <v>140</v>
      </c>
      <c r="V378" s="115">
        <v>2487.154767</v>
      </c>
      <c r="W378" s="115">
        <f t="shared" si="89"/>
        <v>348201.66738</v>
      </c>
      <c r="X378" s="276" t="s">
        <v>5140</v>
      </c>
      <c r="AH378" s="20">
        <v>112</v>
      </c>
      <c r="AI378" s="20" t="s">
        <v>977</v>
      </c>
      <c r="AJ378" s="115">
        <v>4300000</v>
      </c>
      <c r="AK378" s="20">
        <v>1</v>
      </c>
      <c r="AL378" s="20">
        <f t="shared" si="90"/>
        <v>449</v>
      </c>
      <c r="AM378" s="20">
        <f t="shared" si="91"/>
        <v>1930700000</v>
      </c>
      <c r="AN378" s="20"/>
    </row>
    <row r="379" spans="16:45">
      <c r="Q379" s="97" t="s">
        <v>5366</v>
      </c>
      <c r="R379" s="93">
        <v>8481864</v>
      </c>
      <c r="T379" s="19" t="s">
        <v>5672</v>
      </c>
      <c r="U379" s="19">
        <v>1616</v>
      </c>
      <c r="V379" s="115">
        <v>2573.0760479999999</v>
      </c>
      <c r="W379" s="115">
        <f t="shared" si="89"/>
        <v>4158090.8935679998</v>
      </c>
      <c r="X379" s="276" t="s">
        <v>5140</v>
      </c>
      <c r="AH379" s="20">
        <v>113</v>
      </c>
      <c r="AI379" s="20" t="s">
        <v>5031</v>
      </c>
      <c r="AJ379" s="115">
        <v>1600000</v>
      </c>
      <c r="AK379" s="20">
        <v>0</v>
      </c>
      <c r="AL379" s="20">
        <f t="shared" si="90"/>
        <v>448</v>
      </c>
      <c r="AM379" s="20">
        <f t="shared" si="91"/>
        <v>716800000</v>
      </c>
      <c r="AN379" s="20"/>
    </row>
    <row r="380" spans="16:45">
      <c r="Q380" s="97" t="s">
        <v>5374</v>
      </c>
      <c r="R380" s="93">
        <v>1558697</v>
      </c>
      <c r="T380" s="187" t="s">
        <v>5673</v>
      </c>
      <c r="U380" s="187">
        <v>-2272</v>
      </c>
      <c r="V380" s="186">
        <v>2639.970566</v>
      </c>
      <c r="W380" s="186">
        <f t="shared" si="89"/>
        <v>-5998013.1259519998</v>
      </c>
      <c r="X380" s="275" t="s">
        <v>5684</v>
      </c>
      <c r="AH380" s="20">
        <v>114</v>
      </c>
      <c r="AI380" s="20" t="s">
        <v>4257</v>
      </c>
      <c r="AJ380" s="115">
        <v>-10000000</v>
      </c>
      <c r="AK380" s="20">
        <v>1</v>
      </c>
      <c r="AL380" s="20">
        <f t="shared" si="90"/>
        <v>448</v>
      </c>
      <c r="AM380" s="20">
        <f t="shared" si="91"/>
        <v>-4480000000</v>
      </c>
      <c r="AN380" s="20" t="s">
        <v>5169</v>
      </c>
    </row>
    <row r="381" spans="16:45">
      <c r="Q381" s="97" t="s">
        <v>5379</v>
      </c>
      <c r="R381" s="93">
        <v>9042009</v>
      </c>
      <c r="T381" s="19" t="s">
        <v>5673</v>
      </c>
      <c r="U381" s="19">
        <v>2272</v>
      </c>
      <c r="V381" s="115">
        <v>2639.970566</v>
      </c>
      <c r="W381" s="115">
        <f t="shared" si="89"/>
        <v>5998013.1259519998</v>
      </c>
      <c r="X381" s="276" t="s">
        <v>5683</v>
      </c>
      <c r="Z381" t="s">
        <v>25</v>
      </c>
      <c r="AH381" s="20">
        <v>115</v>
      </c>
      <c r="AI381" s="20" t="s">
        <v>5168</v>
      </c>
      <c r="AJ381" s="115">
        <v>571000</v>
      </c>
      <c r="AK381" s="20">
        <v>4</v>
      </c>
      <c r="AL381" s="20">
        <f t="shared" si="90"/>
        <v>447</v>
      </c>
      <c r="AM381" s="20">
        <f t="shared" si="91"/>
        <v>255237000</v>
      </c>
      <c r="AN381" s="20"/>
      <c r="AP381" t="s">
        <v>25</v>
      </c>
    </row>
    <row r="382" spans="16:45" ht="30">
      <c r="Q382" s="97" t="s">
        <v>5380</v>
      </c>
      <c r="R382" s="93">
        <v>94969</v>
      </c>
      <c r="T382" s="19" t="s">
        <v>5673</v>
      </c>
      <c r="U382" s="19">
        <v>4434</v>
      </c>
      <c r="V382" s="115">
        <v>2639.970566</v>
      </c>
      <c r="W382" s="115">
        <f t="shared" si="89"/>
        <v>11705629.489644</v>
      </c>
      <c r="X382" s="276" t="s">
        <v>5685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5384</v>
      </c>
      <c r="R383" s="93">
        <v>40000000</v>
      </c>
      <c r="T383" s="187" t="s">
        <v>5673</v>
      </c>
      <c r="U383" s="187">
        <v>-2349</v>
      </c>
      <c r="V383" s="186">
        <v>2639.970566</v>
      </c>
      <c r="W383" s="186">
        <f t="shared" si="89"/>
        <v>-6201290.859534</v>
      </c>
      <c r="X383" s="275" t="s">
        <v>5686</v>
      </c>
      <c r="AA383" t="s">
        <v>25</v>
      </c>
      <c r="AH383" s="147">
        <v>117</v>
      </c>
      <c r="AI383" s="147" t="s">
        <v>5176</v>
      </c>
      <c r="AJ383" s="186">
        <v>50000</v>
      </c>
      <c r="AK383" s="147">
        <v>7</v>
      </c>
      <c r="AL383" s="147">
        <f t="shared" si="92"/>
        <v>440</v>
      </c>
      <c r="AM383" s="147">
        <f t="shared" si="93"/>
        <v>22000000</v>
      </c>
      <c r="AN383" s="147"/>
    </row>
    <row r="384" spans="16:45">
      <c r="P384" t="s">
        <v>25</v>
      </c>
      <c r="Q384" s="97" t="s">
        <v>5384</v>
      </c>
      <c r="R384" s="93">
        <v>2806274</v>
      </c>
      <c r="T384" s="19" t="s">
        <v>5673</v>
      </c>
      <c r="U384" s="19">
        <v>2349</v>
      </c>
      <c r="V384" s="115">
        <v>2639.970566</v>
      </c>
      <c r="W384" s="115">
        <f t="shared" si="89"/>
        <v>6201290.859534</v>
      </c>
      <c r="X384" s="276" t="s">
        <v>5687</v>
      </c>
      <c r="AH384" s="20">
        <v>118</v>
      </c>
      <c r="AI384" s="20" t="s">
        <v>5184</v>
      </c>
      <c r="AJ384" s="115">
        <v>-500000</v>
      </c>
      <c r="AK384" s="20">
        <v>12</v>
      </c>
      <c r="AL384" s="20">
        <f t="shared" si="92"/>
        <v>433</v>
      </c>
      <c r="AM384" s="20">
        <f t="shared" si="93"/>
        <v>-216500000</v>
      </c>
      <c r="AN384" s="20"/>
    </row>
    <row r="385" spans="17:45" ht="30">
      <c r="Q385" s="97" t="s">
        <v>5385</v>
      </c>
      <c r="R385" s="93">
        <v>1331702</v>
      </c>
      <c r="T385" s="19" t="s">
        <v>5673</v>
      </c>
      <c r="U385" s="19">
        <v>-568</v>
      </c>
      <c r="V385" s="115">
        <v>2639.970566</v>
      </c>
      <c r="W385" s="115">
        <f t="shared" si="89"/>
        <v>-1499503.2814879999</v>
      </c>
      <c r="X385" s="276" t="s">
        <v>5688</v>
      </c>
      <c r="AA385" t="s">
        <v>25</v>
      </c>
      <c r="AH385" s="147">
        <v>119</v>
      </c>
      <c r="AI385" s="147" t="s">
        <v>976</v>
      </c>
      <c r="AJ385" s="186">
        <v>-50000</v>
      </c>
      <c r="AK385" s="147">
        <v>0</v>
      </c>
      <c r="AL385" s="147">
        <f t="shared" si="92"/>
        <v>421</v>
      </c>
      <c r="AM385" s="147">
        <f t="shared" si="93"/>
        <v>-21050000</v>
      </c>
      <c r="AN385" s="147"/>
    </row>
    <row r="386" spans="17:45" ht="30">
      <c r="Q386" s="97" t="s">
        <v>5393</v>
      </c>
      <c r="R386" s="93">
        <v>851238</v>
      </c>
      <c r="T386" s="19" t="s">
        <v>5673</v>
      </c>
      <c r="U386" s="19">
        <v>568</v>
      </c>
      <c r="V386" s="115">
        <v>2639.970566</v>
      </c>
      <c r="W386" s="115">
        <f t="shared" si="89"/>
        <v>1499503.2814879999</v>
      </c>
      <c r="X386" s="276" t="s">
        <v>5688</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5427</v>
      </c>
      <c r="R387" s="93">
        <v>652592</v>
      </c>
      <c r="T387" s="19" t="s">
        <v>5677</v>
      </c>
      <c r="U387" s="19">
        <v>4589</v>
      </c>
      <c r="V387" s="115">
        <v>2639.970566</v>
      </c>
      <c r="W387" s="115">
        <f t="shared" si="89"/>
        <v>12114824.927374</v>
      </c>
      <c r="X387" s="276" t="s">
        <v>5691</v>
      </c>
      <c r="AF387" s="94" t="s">
        <v>25</v>
      </c>
      <c r="AH387" s="20">
        <v>121</v>
      </c>
      <c r="AI387" s="20" t="s">
        <v>5225</v>
      </c>
      <c r="AJ387" s="115">
        <v>-3020625</v>
      </c>
      <c r="AK387" s="20">
        <v>18</v>
      </c>
      <c r="AL387" s="20">
        <f t="shared" si="92"/>
        <v>393</v>
      </c>
      <c r="AM387" s="20">
        <f t="shared" si="93"/>
        <v>-1187105625</v>
      </c>
      <c r="AN387" s="20"/>
    </row>
    <row r="388" spans="17:45">
      <c r="Q388" s="97" t="s">
        <v>5475</v>
      </c>
      <c r="R388" s="93">
        <v>554139</v>
      </c>
      <c r="T388" s="19" t="s">
        <v>5677</v>
      </c>
      <c r="U388" s="19">
        <v>41959</v>
      </c>
      <c r="V388" s="115">
        <v>2639.970566</v>
      </c>
      <c r="W388" s="115">
        <f t="shared" ref="W388:W452" si="94">U388*V388</f>
        <v>110770524.97879399</v>
      </c>
      <c r="X388" s="276" t="s">
        <v>5140</v>
      </c>
      <c r="AH388" s="20">
        <v>122</v>
      </c>
      <c r="AI388" s="20" t="s">
        <v>5236</v>
      </c>
      <c r="AJ388" s="115">
        <v>18000000</v>
      </c>
      <c r="AK388" s="20">
        <v>19</v>
      </c>
      <c r="AL388" s="20">
        <f t="shared" si="92"/>
        <v>375</v>
      </c>
      <c r="AM388" s="20">
        <f t="shared" si="93"/>
        <v>6750000000</v>
      </c>
      <c r="AN388" s="20"/>
      <c r="AS388" t="s">
        <v>25</v>
      </c>
    </row>
    <row r="389" spans="17:45">
      <c r="Q389" s="97" t="s">
        <v>5476</v>
      </c>
      <c r="R389" s="93">
        <v>70373089</v>
      </c>
      <c r="T389" s="19" t="s">
        <v>5694</v>
      </c>
      <c r="U389" s="19">
        <v>2486</v>
      </c>
      <c r="V389" s="115">
        <v>2688.7156100000002</v>
      </c>
      <c r="W389" s="115">
        <f t="shared" si="94"/>
        <v>6684147.0064600008</v>
      </c>
      <c r="X389" s="276" t="s">
        <v>5140</v>
      </c>
      <c r="AH389" s="20">
        <v>123</v>
      </c>
      <c r="AI389" s="20" t="s">
        <v>5264</v>
      </c>
      <c r="AJ389" s="115">
        <v>2000000</v>
      </c>
      <c r="AK389" s="20">
        <v>6</v>
      </c>
      <c r="AL389" s="20">
        <f t="shared" si="92"/>
        <v>356</v>
      </c>
      <c r="AM389" s="20">
        <f t="shared" si="93"/>
        <v>712000000</v>
      </c>
      <c r="AN389" s="20"/>
    </row>
    <row r="390" spans="17:45">
      <c r="Q390" s="97" t="s">
        <v>5477</v>
      </c>
      <c r="R390" s="93">
        <v>1219655</v>
      </c>
      <c r="S390" t="s">
        <v>25</v>
      </c>
      <c r="T390" s="19" t="s">
        <v>5698</v>
      </c>
      <c r="U390" s="19">
        <v>652</v>
      </c>
      <c r="V390" s="115">
        <v>2801.4344030000002</v>
      </c>
      <c r="W390" s="115">
        <f t="shared" si="94"/>
        <v>1826535.2307560001</v>
      </c>
      <c r="X390" s="276" t="s">
        <v>5140</v>
      </c>
      <c r="Y390" t="s">
        <v>25</v>
      </c>
      <c r="AH390" s="147">
        <v>124</v>
      </c>
      <c r="AI390" s="147" t="s">
        <v>5274</v>
      </c>
      <c r="AJ390" s="186">
        <v>40000000</v>
      </c>
      <c r="AK390" s="147">
        <v>6</v>
      </c>
      <c r="AL390" s="147">
        <f t="shared" si="92"/>
        <v>350</v>
      </c>
      <c r="AM390" s="147">
        <f t="shared" si="93"/>
        <v>14000000000</v>
      </c>
      <c r="AN390" s="147"/>
    </row>
    <row r="391" spans="17:45">
      <c r="Q391" s="97" t="s">
        <v>5478</v>
      </c>
      <c r="R391" s="93">
        <v>15350146</v>
      </c>
      <c r="T391" s="187" t="s">
        <v>5698</v>
      </c>
      <c r="U391" s="187">
        <v>-536</v>
      </c>
      <c r="V391" s="186">
        <v>2801.4344030000002</v>
      </c>
      <c r="W391" s="186">
        <f t="shared" si="94"/>
        <v>-1501568.8400080001</v>
      </c>
      <c r="X391" s="275" t="s">
        <v>5712</v>
      </c>
      <c r="AH391" s="20">
        <v>125</v>
      </c>
      <c r="AI391" s="20" t="s">
        <v>5283</v>
      </c>
      <c r="AJ391" s="115">
        <v>200000</v>
      </c>
      <c r="AK391" s="20">
        <v>0</v>
      </c>
      <c r="AL391" s="20">
        <f t="shared" si="92"/>
        <v>344</v>
      </c>
      <c r="AM391" s="20">
        <f t="shared" si="93"/>
        <v>68800000</v>
      </c>
      <c r="AN391" s="20"/>
    </row>
    <row r="392" spans="17:45">
      <c r="Q392" s="97" t="s">
        <v>5479</v>
      </c>
      <c r="R392" s="93">
        <v>121018</v>
      </c>
      <c r="T392" s="19" t="s">
        <v>5702</v>
      </c>
      <c r="U392" s="19">
        <v>1351</v>
      </c>
      <c r="V392" s="115">
        <v>2647.94</v>
      </c>
      <c r="W392" s="115">
        <f t="shared" si="94"/>
        <v>3577366.94</v>
      </c>
      <c r="X392" s="276" t="s">
        <v>5140</v>
      </c>
      <c r="AH392" s="147">
        <v>126</v>
      </c>
      <c r="AI392" s="147" t="s">
        <v>5283</v>
      </c>
      <c r="AJ392" s="186">
        <v>200000</v>
      </c>
      <c r="AK392" s="147">
        <v>1</v>
      </c>
      <c r="AL392" s="147">
        <f t="shared" si="92"/>
        <v>344</v>
      </c>
      <c r="AM392" s="147">
        <f t="shared" si="93"/>
        <v>68800000</v>
      </c>
      <c r="AN392" s="147"/>
    </row>
    <row r="393" spans="17:45">
      <c r="Q393" s="97" t="s">
        <v>5483</v>
      </c>
      <c r="R393" s="93">
        <v>1024993</v>
      </c>
      <c r="T393" s="19" t="s">
        <v>5704</v>
      </c>
      <c r="U393" s="19">
        <v>8402</v>
      </c>
      <c r="V393" s="115">
        <v>2527.8539839999999</v>
      </c>
      <c r="W393" s="115">
        <f t="shared" si="94"/>
        <v>21239029.173567999</v>
      </c>
      <c r="X393" s="276" t="s">
        <v>5140</v>
      </c>
      <c r="AH393" s="20">
        <v>127</v>
      </c>
      <c r="AI393" s="20" t="s">
        <v>5286</v>
      </c>
      <c r="AJ393" s="115">
        <v>50000</v>
      </c>
      <c r="AK393" s="20">
        <v>4</v>
      </c>
      <c r="AL393" s="20">
        <f t="shared" si="92"/>
        <v>343</v>
      </c>
      <c r="AM393" s="20">
        <f t="shared" si="93"/>
        <v>17150000</v>
      </c>
      <c r="AN393" s="20"/>
      <c r="AR393" t="s">
        <v>25</v>
      </c>
    </row>
    <row r="394" spans="17:45">
      <c r="Q394" s="97" t="s">
        <v>5499</v>
      </c>
      <c r="R394" s="93">
        <v>1948077</v>
      </c>
      <c r="T394" s="19" t="s">
        <v>5709</v>
      </c>
      <c r="U394" s="19">
        <v>98141</v>
      </c>
      <c r="V394" s="115">
        <v>2475.593813</v>
      </c>
      <c r="W394" s="115">
        <f t="shared" si="94"/>
        <v>242957252.40163299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5500</v>
      </c>
      <c r="R395" s="93">
        <v>50000120</v>
      </c>
      <c r="T395" s="19" t="s">
        <v>5713</v>
      </c>
      <c r="U395" s="19">
        <v>2910</v>
      </c>
      <c r="V395" s="115">
        <v>2528.240988</v>
      </c>
      <c r="W395" s="115">
        <f t="shared" si="94"/>
        <v>7357181.2750800001</v>
      </c>
      <c r="X395" s="276" t="s">
        <v>5140</v>
      </c>
      <c r="Z395" t="s">
        <v>25</v>
      </c>
      <c r="AH395" s="20">
        <v>129</v>
      </c>
      <c r="AI395" s="20" t="s">
        <v>5304</v>
      </c>
      <c r="AJ395" s="115">
        <v>-550000</v>
      </c>
      <c r="AK395" s="20">
        <v>5</v>
      </c>
      <c r="AL395" s="20">
        <f t="shared" si="95"/>
        <v>330</v>
      </c>
      <c r="AM395" s="20">
        <f t="shared" si="96"/>
        <v>-181500000</v>
      </c>
      <c r="AN395" s="20"/>
    </row>
    <row r="396" spans="17:45">
      <c r="Q396" s="97" t="s">
        <v>5501</v>
      </c>
      <c r="R396" s="93">
        <v>20000055</v>
      </c>
      <c r="T396" s="19" t="s">
        <v>5715</v>
      </c>
      <c r="U396" s="19">
        <v>5652</v>
      </c>
      <c r="V396" s="115">
        <v>2645.3312000000001</v>
      </c>
      <c r="W396" s="115">
        <f t="shared" si="94"/>
        <v>14951411.942400001</v>
      </c>
      <c r="X396" s="276" t="s">
        <v>5140</v>
      </c>
      <c r="Z396" t="s">
        <v>25</v>
      </c>
      <c r="AH396" s="20">
        <v>130</v>
      </c>
      <c r="AI396" s="20" t="s">
        <v>5309</v>
      </c>
      <c r="AJ396" s="115">
        <v>-29686490</v>
      </c>
      <c r="AK396" s="20">
        <v>1</v>
      </c>
      <c r="AL396" s="20">
        <f t="shared" si="95"/>
        <v>325</v>
      </c>
      <c r="AM396" s="20">
        <f t="shared" si="96"/>
        <v>-9648109250</v>
      </c>
      <c r="AN396" s="20"/>
    </row>
    <row r="397" spans="17:45">
      <c r="Q397" s="97" t="s">
        <v>5529</v>
      </c>
      <c r="R397" s="93">
        <v>5745697</v>
      </c>
      <c r="T397" s="19" t="s">
        <v>5719</v>
      </c>
      <c r="U397" s="19">
        <v>18764</v>
      </c>
      <c r="V397" s="115">
        <v>2554.2639829999998</v>
      </c>
      <c r="W397" s="115">
        <f t="shared" si="94"/>
        <v>47928209.377011999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5530</v>
      </c>
      <c r="R398" s="93">
        <v>908158</v>
      </c>
      <c r="T398" s="19" t="s">
        <v>5721</v>
      </c>
      <c r="U398" s="19">
        <v>930</v>
      </c>
      <c r="V398" s="115">
        <v>2453.3287089999999</v>
      </c>
      <c r="W398" s="115">
        <f t="shared" si="94"/>
        <v>2281595.69937</v>
      </c>
      <c r="X398" s="276" t="s">
        <v>5140</v>
      </c>
      <c r="AH398" s="20">
        <v>132</v>
      </c>
      <c r="AI398" s="20" t="s">
        <v>5361</v>
      </c>
      <c r="AJ398" s="115">
        <v>810000</v>
      </c>
      <c r="AK398" s="20">
        <v>2</v>
      </c>
      <c r="AL398" s="20">
        <f t="shared" si="95"/>
        <v>316</v>
      </c>
      <c r="AM398" s="20">
        <f t="shared" si="96"/>
        <v>255960000</v>
      </c>
      <c r="AN398" s="20"/>
    </row>
    <row r="399" spans="17:45">
      <c r="Q399" s="97" t="s">
        <v>5531</v>
      </c>
      <c r="R399" s="93">
        <v>12642697</v>
      </c>
      <c r="T399" s="19" t="s">
        <v>5723</v>
      </c>
      <c r="U399" s="19">
        <v>1167</v>
      </c>
      <c r="V399" s="115">
        <v>2540.6307069999998</v>
      </c>
      <c r="W399" s="115">
        <f t="shared" si="94"/>
        <v>2964916.035069</v>
      </c>
      <c r="X399" s="276" t="s">
        <v>5140</v>
      </c>
      <c r="AH399" s="20">
        <v>133</v>
      </c>
      <c r="AI399" s="20" t="s">
        <v>5366</v>
      </c>
      <c r="AJ399" s="115">
        <v>-5000000</v>
      </c>
      <c r="AK399" s="20">
        <v>3</v>
      </c>
      <c r="AL399" s="20">
        <f t="shared" si="95"/>
        <v>314</v>
      </c>
      <c r="AM399" s="20">
        <f t="shared" si="96"/>
        <v>-1570000000</v>
      </c>
      <c r="AN399" s="20"/>
    </row>
    <row r="400" spans="17:45" ht="18" customHeight="1">
      <c r="Q400" s="97" t="s">
        <v>5532</v>
      </c>
      <c r="R400" s="93">
        <v>12297317.81435</v>
      </c>
      <c r="T400" s="19" t="s">
        <v>5724</v>
      </c>
      <c r="U400" s="19">
        <v>2538</v>
      </c>
      <c r="V400" s="115">
        <v>2545.5277489999999</v>
      </c>
      <c r="W400" s="115">
        <f t="shared" si="94"/>
        <v>6460549.4269619994</v>
      </c>
      <c r="X400" s="276" t="s">
        <v>5140</v>
      </c>
      <c r="AH400" s="20">
        <v>134</v>
      </c>
      <c r="AI400" s="20" t="s">
        <v>5374</v>
      </c>
      <c r="AJ400" s="115">
        <v>-26000000</v>
      </c>
      <c r="AK400" s="20">
        <v>0</v>
      </c>
      <c r="AL400" s="20">
        <f t="shared" si="95"/>
        <v>311</v>
      </c>
      <c r="AM400" s="20">
        <f t="shared" si="96"/>
        <v>-8086000000</v>
      </c>
      <c r="AN400" s="20"/>
    </row>
    <row r="401" spans="17:45" ht="21" customHeight="1">
      <c r="Q401" s="97" t="s">
        <v>5533</v>
      </c>
      <c r="R401" s="93">
        <v>8959643.8508579992</v>
      </c>
      <c r="T401" s="19" t="s">
        <v>5726</v>
      </c>
      <c r="U401" s="19">
        <v>2106</v>
      </c>
      <c r="V401" s="115">
        <v>2474.9857059999999</v>
      </c>
      <c r="W401" s="115">
        <f t="shared" si="94"/>
        <v>5212319.8968359996</v>
      </c>
      <c r="X401" s="276" t="s">
        <v>5140</v>
      </c>
      <c r="Y401" t="s">
        <v>25</v>
      </c>
      <c r="Z401" t="s">
        <v>25</v>
      </c>
      <c r="AD401" t="s">
        <v>25</v>
      </c>
      <c r="AH401" s="252">
        <v>135</v>
      </c>
      <c r="AI401" s="252" t="s">
        <v>5374</v>
      </c>
      <c r="AJ401" s="243">
        <v>-26000000</v>
      </c>
      <c r="AK401" s="252">
        <v>1</v>
      </c>
      <c r="AL401" s="252">
        <f t="shared" si="95"/>
        <v>311</v>
      </c>
      <c r="AM401" s="252">
        <f t="shared" si="96"/>
        <v>-8086000000</v>
      </c>
      <c r="AN401" s="252"/>
    </row>
    <row r="402" spans="17:45">
      <c r="Q402" s="97" t="s">
        <v>5534</v>
      </c>
      <c r="R402" s="93">
        <v>15154095.839328</v>
      </c>
      <c r="T402" s="19" t="s">
        <v>5729</v>
      </c>
      <c r="U402" s="19">
        <v>1801</v>
      </c>
      <c r="V402" s="115">
        <v>2512.2134809999998</v>
      </c>
      <c r="W402" s="115">
        <f t="shared" si="94"/>
        <v>4524496.4792809999</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5555</v>
      </c>
      <c r="R403" s="93">
        <v>50725508.571864001</v>
      </c>
      <c r="T403" s="19" t="s">
        <v>5731</v>
      </c>
      <c r="U403" s="19">
        <v>9184</v>
      </c>
      <c r="V403" s="115">
        <v>2489.76919</v>
      </c>
      <c r="W403" s="115">
        <f t="shared" si="94"/>
        <v>22866040.240959998</v>
      </c>
      <c r="X403" s="276" t="s">
        <v>5140</v>
      </c>
      <c r="Z403" t="s">
        <v>25</v>
      </c>
      <c r="AH403" s="252">
        <v>137</v>
      </c>
      <c r="AI403" s="252" t="s">
        <v>5379</v>
      </c>
      <c r="AJ403" s="243">
        <v>-110000000</v>
      </c>
      <c r="AK403" s="252">
        <v>1</v>
      </c>
      <c r="AL403" s="252">
        <f t="shared" si="95"/>
        <v>310</v>
      </c>
      <c r="AM403" s="252">
        <f t="shared" si="96"/>
        <v>-34100000000</v>
      </c>
      <c r="AN403" s="252"/>
    </row>
    <row r="404" spans="17:45">
      <c r="Q404" s="97" t="s">
        <v>5557</v>
      </c>
      <c r="R404" s="93">
        <v>2281961.458596</v>
      </c>
      <c r="T404" s="19" t="s">
        <v>5733</v>
      </c>
      <c r="U404" s="19">
        <v>6259</v>
      </c>
      <c r="V404" s="115">
        <v>2453.954988</v>
      </c>
      <c r="W404" s="115">
        <f t="shared" si="94"/>
        <v>15359304.269892</v>
      </c>
      <c r="X404" s="276" t="s">
        <v>5140</v>
      </c>
      <c r="Y404" t="s">
        <v>25</v>
      </c>
      <c r="AH404" s="20">
        <v>138</v>
      </c>
      <c r="AI404" s="20" t="s">
        <v>5380</v>
      </c>
      <c r="AJ404" s="115">
        <v>-34000000</v>
      </c>
      <c r="AK404" s="20">
        <v>0</v>
      </c>
      <c r="AL404" s="20">
        <f t="shared" si="95"/>
        <v>309</v>
      </c>
      <c r="AM404" s="20">
        <f t="shared" si="96"/>
        <v>-10506000000</v>
      </c>
      <c r="AN404" s="20"/>
    </row>
    <row r="405" spans="17:45">
      <c r="Q405" s="97" t="s">
        <v>5564</v>
      </c>
      <c r="R405" s="93">
        <v>10998285</v>
      </c>
      <c r="T405" s="19" t="s">
        <v>5735</v>
      </c>
      <c r="U405" s="19">
        <v>1223</v>
      </c>
      <c r="V405" s="115">
        <v>2345.4686710000001</v>
      </c>
      <c r="W405" s="115">
        <f t="shared" si="94"/>
        <v>2868508.1846330003</v>
      </c>
      <c r="X405" s="276" t="s">
        <v>5140</v>
      </c>
      <c r="Y405" t="s">
        <v>25</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5565</v>
      </c>
      <c r="R406" s="93">
        <v>983018.96187300002</v>
      </c>
      <c r="T406" s="19" t="s">
        <v>5736</v>
      </c>
      <c r="U406" s="19">
        <v>7804</v>
      </c>
      <c r="V406" s="115">
        <v>2236.0831640000001</v>
      </c>
      <c r="W406" s="115">
        <f t="shared" si="94"/>
        <v>17450393.011856001</v>
      </c>
      <c r="X406" s="276" t="s">
        <v>5140</v>
      </c>
      <c r="Y406" t="s">
        <v>25</v>
      </c>
      <c r="AH406" s="20">
        <v>140</v>
      </c>
      <c r="AI406" s="20" t="s">
        <v>5393</v>
      </c>
      <c r="AJ406" s="115">
        <v>1000000</v>
      </c>
      <c r="AK406" s="20">
        <v>0</v>
      </c>
      <c r="AL406" s="20">
        <f t="shared" si="97"/>
        <v>304</v>
      </c>
      <c r="AM406" s="20">
        <f t="shared" si="98"/>
        <v>304000000</v>
      </c>
      <c r="AN406" s="20"/>
    </row>
    <row r="407" spans="17:45">
      <c r="Q407" s="97" t="s">
        <v>5567</v>
      </c>
      <c r="R407" s="93">
        <v>17049271.032000002</v>
      </c>
      <c r="T407" s="19" t="s">
        <v>5737</v>
      </c>
      <c r="U407" s="19">
        <v>14589</v>
      </c>
      <c r="V407" s="115">
        <v>2151.5486500000002</v>
      </c>
      <c r="W407" s="115">
        <f t="shared" si="94"/>
        <v>31388943.254850004</v>
      </c>
      <c r="X407" s="276" t="s">
        <v>5140</v>
      </c>
      <c r="Z407" t="s">
        <v>25</v>
      </c>
      <c r="AH407" s="147">
        <v>141</v>
      </c>
      <c r="AI407" s="147" t="s">
        <v>5393</v>
      </c>
      <c r="AJ407" s="186">
        <v>1000000</v>
      </c>
      <c r="AK407" s="147">
        <v>4</v>
      </c>
      <c r="AL407" s="147">
        <f t="shared" si="97"/>
        <v>304</v>
      </c>
      <c r="AM407" s="147">
        <f t="shared" si="98"/>
        <v>304000000</v>
      </c>
      <c r="AN407" s="147"/>
    </row>
    <row r="408" spans="17:45">
      <c r="Q408" s="97" t="s">
        <v>5570</v>
      </c>
      <c r="R408" s="93">
        <v>6829998</v>
      </c>
      <c r="T408" s="19" t="s">
        <v>5738</v>
      </c>
      <c r="U408" s="19">
        <v>14741</v>
      </c>
      <c r="V408" s="115">
        <v>2097.0148140000001</v>
      </c>
      <c r="W408" s="115">
        <f t="shared" si="94"/>
        <v>30912095.373174001</v>
      </c>
      <c r="X408" s="276" t="s">
        <v>5140</v>
      </c>
      <c r="AH408" s="20">
        <v>142</v>
      </c>
      <c r="AI408" s="20" t="s">
        <v>5399</v>
      </c>
      <c r="AJ408" s="115">
        <v>400000</v>
      </c>
      <c r="AK408" s="20">
        <v>0</v>
      </c>
      <c r="AL408" s="20">
        <f t="shared" si="97"/>
        <v>300</v>
      </c>
      <c r="AM408" s="20">
        <f t="shared" si="98"/>
        <v>120000000</v>
      </c>
      <c r="AN408" s="20"/>
    </row>
    <row r="409" spans="17:45">
      <c r="Q409" s="97" t="s">
        <v>4213</v>
      </c>
      <c r="R409" s="93">
        <v>6982608.8207999999</v>
      </c>
      <c r="T409" s="19" t="s">
        <v>5740</v>
      </c>
      <c r="U409" s="19">
        <v>10237</v>
      </c>
      <c r="V409" s="115">
        <v>1914.9092619999999</v>
      </c>
      <c r="W409" s="115">
        <f t="shared" si="94"/>
        <v>19602926.115093999</v>
      </c>
      <c r="X409" s="276" t="s">
        <v>5140</v>
      </c>
      <c r="AH409" s="147">
        <v>143</v>
      </c>
      <c r="AI409" s="147" t="s">
        <v>5399</v>
      </c>
      <c r="AJ409" s="186">
        <v>400000</v>
      </c>
      <c r="AK409" s="147">
        <v>35</v>
      </c>
      <c r="AL409" s="147">
        <f t="shared" si="97"/>
        <v>300</v>
      </c>
      <c r="AM409" s="147">
        <f t="shared" si="98"/>
        <v>120000000</v>
      </c>
      <c r="AN409" s="147"/>
    </row>
    <row r="410" spans="17:45">
      <c r="Q410" s="97" t="s">
        <v>5592</v>
      </c>
      <c r="R410" s="93">
        <v>7510131.0216000006</v>
      </c>
      <c r="T410" s="19" t="s">
        <v>5744</v>
      </c>
      <c r="U410" s="19">
        <v>19211</v>
      </c>
      <c r="V410" s="115">
        <v>1793.6906100000001</v>
      </c>
      <c r="W410" s="115">
        <f t="shared" si="94"/>
        <v>34458590.308710001</v>
      </c>
      <c r="X410" s="276" t="s">
        <v>5140</v>
      </c>
      <c r="Y410" s="112"/>
      <c r="AH410" s="20">
        <v>144</v>
      </c>
      <c r="AI410" s="20" t="s">
        <v>5433</v>
      </c>
      <c r="AJ410" s="115">
        <v>3000000</v>
      </c>
      <c r="AK410" s="20">
        <v>0</v>
      </c>
      <c r="AL410" s="20">
        <f t="shared" si="97"/>
        <v>265</v>
      </c>
      <c r="AM410" s="20">
        <f t="shared" si="98"/>
        <v>795000000</v>
      </c>
      <c r="AN410" s="20"/>
    </row>
    <row r="411" spans="17:45">
      <c r="Q411" s="97" t="s">
        <v>5598</v>
      </c>
      <c r="R411" s="93">
        <v>7278025.5327000003</v>
      </c>
      <c r="S411" t="s">
        <v>25</v>
      </c>
      <c r="T411" s="19" t="s">
        <v>5747</v>
      </c>
      <c r="U411" s="19">
        <v>11599</v>
      </c>
      <c r="V411" s="115">
        <v>1870.667144</v>
      </c>
      <c r="W411" s="115">
        <f t="shared" si="94"/>
        <v>21697868.203256</v>
      </c>
      <c r="X411" s="276" t="s">
        <v>5140</v>
      </c>
      <c r="Y411" t="s">
        <v>25</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5607</v>
      </c>
      <c r="R412" s="93">
        <v>195059.35799999998</v>
      </c>
      <c r="T412" s="19" t="s">
        <v>5749</v>
      </c>
      <c r="U412" s="19">
        <v>14098</v>
      </c>
      <c r="V412" s="115">
        <v>1797.423695</v>
      </c>
      <c r="W412" s="115">
        <f t="shared" si="94"/>
        <v>25340079.252110001</v>
      </c>
      <c r="X412" s="276" t="s">
        <v>5140</v>
      </c>
      <c r="AH412" s="147">
        <v>146</v>
      </c>
      <c r="AI412" s="147" t="s">
        <v>5327</v>
      </c>
      <c r="AJ412" s="186">
        <v>-8644090</v>
      </c>
      <c r="AK412" s="147">
        <v>0</v>
      </c>
      <c r="AL412" s="147">
        <f t="shared" si="99"/>
        <v>246</v>
      </c>
      <c r="AM412" s="147">
        <f t="shared" si="100"/>
        <v>-2126446140</v>
      </c>
      <c r="AN412" s="147" t="s">
        <v>4750</v>
      </c>
    </row>
    <row r="413" spans="17:45">
      <c r="Q413" s="97" t="s">
        <v>5612</v>
      </c>
      <c r="R413" s="93">
        <v>862577.83200000005</v>
      </c>
      <c r="T413" s="19" t="s">
        <v>5750</v>
      </c>
      <c r="U413" s="19">
        <v>8497</v>
      </c>
      <c r="V413" s="115">
        <v>1739.5531579999999</v>
      </c>
      <c r="W413" s="115">
        <f t="shared" si="94"/>
        <v>14780983.183526</v>
      </c>
      <c r="X413" s="276" t="s">
        <v>5140</v>
      </c>
      <c r="Z413" t="s">
        <v>25</v>
      </c>
      <c r="AH413" s="20">
        <v>147</v>
      </c>
      <c r="AI413" s="20" t="s">
        <v>5327</v>
      </c>
      <c r="AJ413" s="115">
        <v>-65461942</v>
      </c>
      <c r="AK413" s="20">
        <v>1</v>
      </c>
      <c r="AL413" s="20">
        <f t="shared" si="99"/>
        <v>246</v>
      </c>
      <c r="AM413" s="20">
        <f t="shared" si="100"/>
        <v>-16103637732</v>
      </c>
      <c r="AN413" s="20" t="s">
        <v>4750</v>
      </c>
      <c r="AR413" t="s">
        <v>25</v>
      </c>
    </row>
    <row r="414" spans="17:45" ht="30">
      <c r="Q414" s="97" t="s">
        <v>5614</v>
      </c>
      <c r="R414" s="93">
        <v>920308.446</v>
      </c>
      <c r="T414" s="19" t="s">
        <v>5753</v>
      </c>
      <c r="U414" s="19">
        <v>163820</v>
      </c>
      <c r="V414" s="115">
        <v>1588.685326</v>
      </c>
      <c r="W414" s="115">
        <f t="shared" si="94"/>
        <v>260258430.10532001</v>
      </c>
      <c r="X414" s="276" t="s">
        <v>5757</v>
      </c>
      <c r="AH414" s="20">
        <v>148</v>
      </c>
      <c r="AI414" s="20" t="s">
        <v>5456</v>
      </c>
      <c r="AJ414" s="115">
        <v>35000000</v>
      </c>
      <c r="AK414" s="20">
        <v>15</v>
      </c>
      <c r="AL414" s="20">
        <f t="shared" si="99"/>
        <v>245</v>
      </c>
      <c r="AM414" s="20">
        <f t="shared" si="100"/>
        <v>8575000000</v>
      </c>
      <c r="AN414" s="20"/>
    </row>
    <row r="415" spans="17:45">
      <c r="Q415" s="97" t="s">
        <v>5615</v>
      </c>
      <c r="R415" s="93">
        <v>4635809.8416840006</v>
      </c>
      <c r="S415" t="s">
        <v>25</v>
      </c>
      <c r="T415" s="19" t="s">
        <v>5753</v>
      </c>
      <c r="U415" s="19">
        <v>11207</v>
      </c>
      <c r="V415" s="115">
        <v>1588.685326</v>
      </c>
      <c r="W415" s="115">
        <f t="shared" si="94"/>
        <v>17804396.448481999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5617</v>
      </c>
      <c r="R416" s="93">
        <v>288892.40000000002</v>
      </c>
      <c r="T416" s="19" t="s">
        <v>5758</v>
      </c>
      <c r="U416" s="19">
        <v>7198</v>
      </c>
      <c r="V416" s="115">
        <v>1602.9918909999999</v>
      </c>
      <c r="W416" s="115">
        <f t="shared" si="94"/>
        <v>11538335.631417999</v>
      </c>
      <c r="X416" s="276" t="s">
        <v>5140</v>
      </c>
      <c r="AH416" s="20">
        <v>150</v>
      </c>
      <c r="AI416" s="20" t="s">
        <v>5479</v>
      </c>
      <c r="AJ416" s="115">
        <v>1600000</v>
      </c>
      <c r="AK416" s="20">
        <v>1</v>
      </c>
      <c r="AL416" s="20">
        <f t="shared" si="101"/>
        <v>230</v>
      </c>
      <c r="AM416" s="20">
        <f t="shared" si="102"/>
        <v>368000000</v>
      </c>
      <c r="AN416" s="20"/>
    </row>
    <row r="417" spans="17:45">
      <c r="Q417" s="97" t="s">
        <v>5646</v>
      </c>
      <c r="R417" s="93">
        <v>58508002.009000003</v>
      </c>
      <c r="T417" s="19" t="s">
        <v>5759</v>
      </c>
      <c r="U417" s="19">
        <v>7804</v>
      </c>
      <c r="V417" s="115">
        <v>1592.7111440000001</v>
      </c>
      <c r="W417" s="115">
        <f t="shared" si="94"/>
        <v>12429517.767776001</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5647</v>
      </c>
      <c r="R418" s="93">
        <v>2245515.5410799999</v>
      </c>
      <c r="T418" s="19" t="s">
        <v>5771</v>
      </c>
      <c r="U418" s="19">
        <v>2827</v>
      </c>
      <c r="V418" s="115">
        <v>1779.6874809999999</v>
      </c>
      <c r="W418" s="115">
        <f t="shared" si="94"/>
        <v>5031176.5087869996</v>
      </c>
      <c r="X418" s="276" t="s">
        <v>5140</v>
      </c>
      <c r="AH418" s="20">
        <v>152</v>
      </c>
      <c r="AI418" s="20" t="s">
        <v>5482</v>
      </c>
      <c r="AJ418" s="115">
        <v>600000</v>
      </c>
      <c r="AK418" s="20">
        <v>9</v>
      </c>
      <c r="AL418" s="20">
        <f>AK418+AL419</f>
        <v>229</v>
      </c>
      <c r="AM418" s="20">
        <f t="shared" si="102"/>
        <v>137400000</v>
      </c>
      <c r="AN418" s="20" t="s">
        <v>5484</v>
      </c>
    </row>
    <row r="419" spans="17:45">
      <c r="Q419" s="97" t="s">
        <v>5649</v>
      </c>
      <c r="R419" s="93">
        <v>18404699.3442</v>
      </c>
      <c r="T419" s="19" t="s">
        <v>5774</v>
      </c>
      <c r="U419" s="19">
        <v>3385</v>
      </c>
      <c r="V419" s="115">
        <v>2015.5993820000001</v>
      </c>
      <c r="W419" s="115">
        <f t="shared" si="94"/>
        <v>6822803.9080700008</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5649</v>
      </c>
      <c r="R420" s="93">
        <v>48684800</v>
      </c>
      <c r="T420" s="19" t="s">
        <v>5778</v>
      </c>
      <c r="U420" s="19">
        <v>158</v>
      </c>
      <c r="V420" s="115">
        <v>2094.2388179999998</v>
      </c>
      <c r="W420" s="115">
        <f t="shared" si="94"/>
        <v>330889.73324399994</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5652</v>
      </c>
      <c r="R421" s="93">
        <v>2264658.5922190002</v>
      </c>
      <c r="T421" s="19" t="s">
        <v>965</v>
      </c>
      <c r="U421" s="19">
        <v>5033</v>
      </c>
      <c r="V421" s="115">
        <v>2229.4976999999999</v>
      </c>
      <c r="W421" s="115">
        <f t="shared" si="94"/>
        <v>11221061.924099999</v>
      </c>
      <c r="X421" s="276" t="s">
        <v>5784</v>
      </c>
      <c r="Y421" t="s">
        <v>25</v>
      </c>
      <c r="AH421" s="147">
        <v>155</v>
      </c>
      <c r="AI421" s="147" t="s">
        <v>5545</v>
      </c>
      <c r="AJ421" s="186">
        <v>-1812800</v>
      </c>
      <c r="AK421" s="147">
        <v>2</v>
      </c>
      <c r="AL421" s="147">
        <f>AK421+AL422</f>
        <v>197</v>
      </c>
      <c r="AM421" s="147">
        <f t="shared" si="104"/>
        <v>-357121600</v>
      </c>
      <c r="AN421" s="147" t="s">
        <v>4879</v>
      </c>
    </row>
    <row r="422" spans="17:45">
      <c r="Q422" s="97" t="s">
        <v>5654</v>
      </c>
      <c r="R422" s="93">
        <v>22877413.789960001</v>
      </c>
      <c r="T422" s="19" t="s">
        <v>5788</v>
      </c>
      <c r="U422" s="19">
        <v>2870</v>
      </c>
      <c r="V422" s="115">
        <v>2303.2467459999998</v>
      </c>
      <c r="W422" s="115">
        <f t="shared" si="94"/>
        <v>6610318.1610199995</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5657</v>
      </c>
      <c r="R423" s="93">
        <v>2362539.4373280001</v>
      </c>
      <c r="T423" s="19" t="s">
        <v>5789</v>
      </c>
      <c r="U423" s="19">
        <v>307</v>
      </c>
      <c r="V423" s="115">
        <v>2315.0266360000001</v>
      </c>
      <c r="W423" s="115">
        <f t="shared" si="94"/>
        <v>710713.17725199996</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5658</v>
      </c>
      <c r="R424" s="93">
        <v>16042676.656608</v>
      </c>
      <c r="S424" t="s">
        <v>25</v>
      </c>
      <c r="T424" s="19" t="s">
        <v>5791</v>
      </c>
      <c r="U424" s="19">
        <v>35</v>
      </c>
      <c r="V424" s="115">
        <v>2315</v>
      </c>
      <c r="W424" s="115">
        <f t="shared" si="94"/>
        <v>81025</v>
      </c>
      <c r="X424" s="276" t="s">
        <v>5794</v>
      </c>
      <c r="Y424" t="s">
        <v>25</v>
      </c>
      <c r="AH424" s="20">
        <v>158</v>
      </c>
      <c r="AI424" s="20" t="s">
        <v>5557</v>
      </c>
      <c r="AJ424" s="115">
        <v>50000000</v>
      </c>
      <c r="AK424" s="20">
        <v>29</v>
      </c>
      <c r="AL424" s="20">
        <f t="shared" si="105"/>
        <v>190</v>
      </c>
      <c r="AM424" s="20">
        <f t="shared" si="106"/>
        <v>9500000000</v>
      </c>
      <c r="AN424" s="20" t="s">
        <v>5559</v>
      </c>
    </row>
    <row r="425" spans="17:45" ht="30">
      <c r="Q425" s="97" t="s">
        <v>5659</v>
      </c>
      <c r="R425" s="93">
        <v>18403291.448284</v>
      </c>
      <c r="T425" s="187" t="s">
        <v>5791</v>
      </c>
      <c r="U425" s="187">
        <v>-8</v>
      </c>
      <c r="V425" s="186">
        <v>2315</v>
      </c>
      <c r="W425" s="186">
        <f t="shared" si="94"/>
        <v>-18520</v>
      </c>
      <c r="X425" s="275" t="s">
        <v>5686</v>
      </c>
      <c r="Z425" t="s">
        <v>25</v>
      </c>
      <c r="AH425" s="20">
        <v>159</v>
      </c>
      <c r="AI425" s="20" t="s">
        <v>5617</v>
      </c>
      <c r="AJ425" s="115">
        <v>100000</v>
      </c>
      <c r="AK425" s="20">
        <v>1</v>
      </c>
      <c r="AL425" s="20">
        <f t="shared" si="105"/>
        <v>161</v>
      </c>
      <c r="AM425" s="20">
        <f t="shared" si="106"/>
        <v>16100000</v>
      </c>
      <c r="AN425" s="20"/>
    </row>
    <row r="426" spans="17:45">
      <c r="Q426" s="97" t="s">
        <v>5662</v>
      </c>
      <c r="R426" s="93">
        <v>10561447.246918</v>
      </c>
      <c r="T426" s="19" t="s">
        <v>5795</v>
      </c>
      <c r="U426" s="19">
        <v>94</v>
      </c>
      <c r="V426" s="115">
        <v>2337.1980119999998</v>
      </c>
      <c r="W426" s="115">
        <f t="shared" si="94"/>
        <v>219696.613128</v>
      </c>
      <c r="X426" s="276" t="s">
        <v>5140</v>
      </c>
      <c r="Z426" t="s">
        <v>25</v>
      </c>
      <c r="AH426" s="147">
        <v>160</v>
      </c>
      <c r="AI426" s="147" t="s">
        <v>5606</v>
      </c>
      <c r="AJ426" s="186">
        <v>150000</v>
      </c>
      <c r="AK426" s="147">
        <v>0</v>
      </c>
      <c r="AL426" s="147">
        <f t="shared" si="105"/>
        <v>160</v>
      </c>
      <c r="AM426" s="147">
        <f t="shared" si="106"/>
        <v>24000000</v>
      </c>
      <c r="AN426" s="147"/>
    </row>
    <row r="427" spans="17:45">
      <c r="Q427" s="97" t="s">
        <v>5663</v>
      </c>
      <c r="R427" s="93">
        <v>1226811.9176660001</v>
      </c>
      <c r="T427" s="19" t="s">
        <v>5796</v>
      </c>
      <c r="U427" s="19">
        <v>2534</v>
      </c>
      <c r="V427" s="115">
        <v>2381.7965300000001</v>
      </c>
      <c r="W427" s="115">
        <f t="shared" si="94"/>
        <v>6035472.4070199998</v>
      </c>
      <c r="X427" s="276" t="s">
        <v>5140</v>
      </c>
      <c r="Z427" t="s">
        <v>25</v>
      </c>
      <c r="AH427" s="20">
        <v>161</v>
      </c>
      <c r="AI427" s="20" t="s">
        <v>5606</v>
      </c>
      <c r="AJ427" s="115">
        <v>-683050</v>
      </c>
      <c r="AK427" s="20">
        <v>7</v>
      </c>
      <c r="AL427" s="20">
        <f t="shared" si="105"/>
        <v>160</v>
      </c>
      <c r="AM427" s="20">
        <f t="shared" si="106"/>
        <v>-109288000</v>
      </c>
      <c r="AN427" s="20" t="s">
        <v>5620</v>
      </c>
    </row>
    <row r="428" spans="17:45">
      <c r="Q428" s="97" t="s">
        <v>5664</v>
      </c>
      <c r="R428" s="93">
        <v>39373959.190266006</v>
      </c>
      <c r="T428" s="19" t="s">
        <v>5798</v>
      </c>
      <c r="U428" s="19">
        <v>424</v>
      </c>
      <c r="V428" s="115">
        <v>2321.9017680000002</v>
      </c>
      <c r="W428" s="115">
        <f t="shared" si="94"/>
        <v>984486.34963200008</v>
      </c>
      <c r="X428" s="276" t="s">
        <v>5140</v>
      </c>
      <c r="Y428" t="s">
        <v>25</v>
      </c>
      <c r="Z428" t="s">
        <v>25</v>
      </c>
      <c r="AH428" s="147">
        <v>162</v>
      </c>
      <c r="AI428" s="147" t="s">
        <v>5628</v>
      </c>
      <c r="AJ428" s="186">
        <v>200000</v>
      </c>
      <c r="AK428" s="147">
        <v>7</v>
      </c>
      <c r="AL428" s="147">
        <f t="shared" si="105"/>
        <v>153</v>
      </c>
      <c r="AM428" s="147">
        <f t="shared" si="106"/>
        <v>30600000</v>
      </c>
      <c r="AN428" s="147"/>
    </row>
    <row r="429" spans="17:45" ht="30">
      <c r="Q429" s="97" t="s">
        <v>5669</v>
      </c>
      <c r="R429" s="93">
        <v>27703487.063980002</v>
      </c>
      <c r="S429" t="s">
        <v>25</v>
      </c>
      <c r="T429" s="187" t="s">
        <v>5800</v>
      </c>
      <c r="U429" s="187">
        <v>-31</v>
      </c>
      <c r="V429" s="186">
        <v>2221.2123710000001</v>
      </c>
      <c r="W429" s="186">
        <f t="shared" si="94"/>
        <v>-68857.583501000001</v>
      </c>
      <c r="X429" s="275" t="s">
        <v>5686</v>
      </c>
      <c r="AH429" s="147">
        <v>163</v>
      </c>
      <c r="AI429" s="147" t="s">
        <v>5633</v>
      </c>
      <c r="AJ429" s="186">
        <v>150000</v>
      </c>
      <c r="AK429" s="147">
        <v>5</v>
      </c>
      <c r="AL429" s="147">
        <f t="shared" si="105"/>
        <v>146</v>
      </c>
      <c r="AM429" s="147">
        <f t="shared" si="106"/>
        <v>21900000</v>
      </c>
      <c r="AN429" s="147"/>
    </row>
    <row r="430" spans="17:45">
      <c r="Q430" s="97" t="s">
        <v>5670</v>
      </c>
      <c r="R430" s="93">
        <v>8738896.6890719999</v>
      </c>
      <c r="T430" s="187" t="s">
        <v>5800</v>
      </c>
      <c r="U430" s="187">
        <v>-32</v>
      </c>
      <c r="V430" s="186">
        <v>2221.2123710000001</v>
      </c>
      <c r="W430" s="186">
        <f t="shared" si="94"/>
        <v>-71078.795872000002</v>
      </c>
      <c r="X430" s="275" t="s">
        <v>5805</v>
      </c>
      <c r="AH430" s="20">
        <v>164</v>
      </c>
      <c r="AI430" s="20" t="s">
        <v>5637</v>
      </c>
      <c r="AJ430" s="115">
        <v>320000</v>
      </c>
      <c r="AK430" s="20">
        <v>2</v>
      </c>
      <c r="AL430" s="20">
        <f t="shared" si="105"/>
        <v>141</v>
      </c>
      <c r="AM430" s="20">
        <f t="shared" si="106"/>
        <v>45120000</v>
      </c>
      <c r="AN430" s="20"/>
    </row>
    <row r="431" spans="17:45">
      <c r="Q431" s="97" t="s">
        <v>4186</v>
      </c>
      <c r="R431" s="93">
        <v>348201.66738</v>
      </c>
      <c r="T431" s="19" t="s">
        <v>5800</v>
      </c>
      <c r="U431" s="19">
        <v>157</v>
      </c>
      <c r="V431" s="115">
        <v>2221.2123710000001</v>
      </c>
      <c r="W431" s="115">
        <f t="shared" si="94"/>
        <v>348730.34224700002</v>
      </c>
      <c r="X431" s="276" t="s">
        <v>5806</v>
      </c>
      <c r="AA431" t="s">
        <v>25</v>
      </c>
      <c r="AH431" s="20">
        <v>165</v>
      </c>
      <c r="AI431" s="20" t="s">
        <v>5638</v>
      </c>
      <c r="AJ431" s="115">
        <v>200000</v>
      </c>
      <c r="AK431" s="20">
        <v>29</v>
      </c>
      <c r="AL431" s="20">
        <f t="shared" si="105"/>
        <v>139</v>
      </c>
      <c r="AM431" s="20">
        <f t="shared" si="106"/>
        <v>27800000</v>
      </c>
      <c r="AN431" s="20"/>
    </row>
    <row r="432" spans="17:45">
      <c r="Q432" s="97" t="s">
        <v>5672</v>
      </c>
      <c r="R432" s="93">
        <v>4158090.8935679998</v>
      </c>
      <c r="T432" s="19" t="s">
        <v>5800</v>
      </c>
      <c r="U432" s="19">
        <v>965</v>
      </c>
      <c r="V432" s="115">
        <v>2221.2123710000001</v>
      </c>
      <c r="W432" s="115">
        <f t="shared" si="94"/>
        <v>2143469.938015</v>
      </c>
      <c r="X432" s="276" t="s">
        <v>5140</v>
      </c>
      <c r="AH432" s="20">
        <v>166</v>
      </c>
      <c r="AI432" s="20" t="s">
        <v>5673</v>
      </c>
      <c r="AJ432" s="115">
        <v>4200000</v>
      </c>
      <c r="AK432" s="20">
        <v>0</v>
      </c>
      <c r="AL432" s="20">
        <f t="shared" si="105"/>
        <v>110</v>
      </c>
      <c r="AM432" s="20">
        <f t="shared" si="106"/>
        <v>462000000</v>
      </c>
      <c r="AN432" s="20"/>
    </row>
    <row r="433" spans="17:45">
      <c r="Q433" s="97" t="s">
        <v>5677</v>
      </c>
      <c r="R433" s="93">
        <v>110770524.97879399</v>
      </c>
      <c r="T433" s="187" t="s">
        <v>5808</v>
      </c>
      <c r="U433" s="187">
        <v>596</v>
      </c>
      <c r="V433" s="186">
        <v>2180.6765719999999</v>
      </c>
      <c r="W433" s="186">
        <f t="shared" si="94"/>
        <v>1299683.236912</v>
      </c>
      <c r="X433" s="275" t="s">
        <v>1071</v>
      </c>
      <c r="AH433" s="147">
        <v>167</v>
      </c>
      <c r="AI433" s="147" t="s">
        <v>5673</v>
      </c>
      <c r="AJ433" s="186">
        <v>3300000</v>
      </c>
      <c r="AK433" s="147">
        <v>11</v>
      </c>
      <c r="AL433" s="147">
        <f t="shared" si="105"/>
        <v>110</v>
      </c>
      <c r="AM433" s="147">
        <f t="shared" si="106"/>
        <v>363000000</v>
      </c>
      <c r="AN433" s="147"/>
    </row>
    <row r="434" spans="17:45">
      <c r="Q434" s="97" t="s">
        <v>5673</v>
      </c>
      <c r="R434" s="93">
        <v>17900000</v>
      </c>
      <c r="T434" s="19" t="s">
        <v>5816</v>
      </c>
      <c r="U434" s="19">
        <v>1355</v>
      </c>
      <c r="V434" s="115">
        <v>2277.0926330000002</v>
      </c>
      <c r="W434" s="115">
        <f t="shared" si="94"/>
        <v>3085460.5177150001</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12114824.927374</v>
      </c>
      <c r="T435" s="19" t="s">
        <v>5818</v>
      </c>
      <c r="U435" s="19">
        <v>3742</v>
      </c>
      <c r="V435" s="115">
        <v>2207.7650429999999</v>
      </c>
      <c r="W435" s="115">
        <f t="shared" si="94"/>
        <v>8261456.790906</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5694</v>
      </c>
      <c r="R436" s="93">
        <v>6684147.0064600008</v>
      </c>
      <c r="T436" s="19" t="s">
        <v>5820</v>
      </c>
      <c r="U436" s="19">
        <v>3216</v>
      </c>
      <c r="V436" s="115">
        <v>2043.648557</v>
      </c>
      <c r="W436" s="115">
        <f t="shared" si="94"/>
        <v>6572373.7593120001</v>
      </c>
      <c r="X436" s="276" t="s">
        <v>5140</v>
      </c>
      <c r="Y436" t="s">
        <v>25</v>
      </c>
      <c r="AH436" s="20">
        <v>170</v>
      </c>
      <c r="AI436" s="20" t="s">
        <v>5789</v>
      </c>
      <c r="AJ436" s="115">
        <v>20000</v>
      </c>
      <c r="AK436" s="20">
        <v>0</v>
      </c>
      <c r="AL436" s="20">
        <f t="shared" si="105"/>
        <v>35</v>
      </c>
      <c r="AM436" s="20">
        <f t="shared" si="106"/>
        <v>700000</v>
      </c>
      <c r="AN436" s="20"/>
    </row>
    <row r="437" spans="17:45">
      <c r="Q437" s="97" t="s">
        <v>5698</v>
      </c>
      <c r="R437" s="93">
        <v>1826535.2307560001</v>
      </c>
      <c r="T437" s="187" t="s">
        <v>5824</v>
      </c>
      <c r="U437" s="187">
        <v>42393</v>
      </c>
      <c r="V437" s="186">
        <v>2124.4852740000001</v>
      </c>
      <c r="W437" s="186">
        <f t="shared" si="94"/>
        <v>90063304.22068201</v>
      </c>
      <c r="X437" s="275" t="s">
        <v>5825</v>
      </c>
      <c r="AA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5702</v>
      </c>
      <c r="R438" s="93">
        <v>3577366.94</v>
      </c>
      <c r="T438" s="19" t="s">
        <v>5826</v>
      </c>
      <c r="U438" s="19">
        <v>1307</v>
      </c>
      <c r="V438" s="115">
        <v>2213.652313</v>
      </c>
      <c r="W438" s="115">
        <f t="shared" si="94"/>
        <v>2893243.5730909999</v>
      </c>
      <c r="X438" s="276" t="s">
        <v>5140</v>
      </c>
      <c r="Y438" t="s">
        <v>25</v>
      </c>
      <c r="AH438" s="147">
        <v>172</v>
      </c>
      <c r="AI438" s="147" t="s">
        <v>5800</v>
      </c>
      <c r="AJ438" s="186">
        <v>70000</v>
      </c>
      <c r="AK438" s="147">
        <v>0</v>
      </c>
      <c r="AL438" s="147">
        <f t="shared" si="107"/>
        <v>28</v>
      </c>
      <c r="AM438" s="147">
        <f t="shared" si="108"/>
        <v>1960000</v>
      </c>
      <c r="AN438" s="147"/>
    </row>
    <row r="439" spans="17:45">
      <c r="Q439" s="97" t="s">
        <v>5704</v>
      </c>
      <c r="R439" s="93">
        <v>21239029.173567999</v>
      </c>
      <c r="T439" s="19" t="s">
        <v>5829</v>
      </c>
      <c r="U439" s="19">
        <v>44079</v>
      </c>
      <c r="V439" s="115">
        <v>2155.0411519999998</v>
      </c>
      <c r="W439" s="115">
        <f t="shared" si="94"/>
        <v>94992058.939007998</v>
      </c>
      <c r="X439" s="276" t="s">
        <v>5140</v>
      </c>
      <c r="Y439" t="s">
        <v>25</v>
      </c>
      <c r="AH439" s="20">
        <v>173</v>
      </c>
      <c r="AI439" s="20" t="s">
        <v>5800</v>
      </c>
      <c r="AJ439" s="115">
        <v>70000</v>
      </c>
      <c r="AK439" s="20">
        <v>1</v>
      </c>
      <c r="AL439" s="20">
        <f t="shared" si="107"/>
        <v>28</v>
      </c>
      <c r="AM439" s="20">
        <f t="shared" si="108"/>
        <v>1960000</v>
      </c>
      <c r="AN439" s="20"/>
      <c r="AS439" t="s">
        <v>25</v>
      </c>
    </row>
    <row r="440" spans="17:45">
      <c r="Q440" s="97" t="s">
        <v>5709</v>
      </c>
      <c r="R440" s="93">
        <v>242957252.40163299</v>
      </c>
      <c r="T440" s="19" t="s">
        <v>5836</v>
      </c>
      <c r="U440" s="19">
        <v>131</v>
      </c>
      <c r="V440" s="115">
        <v>2099.4040150000001</v>
      </c>
      <c r="W440" s="115">
        <f t="shared" si="94"/>
        <v>275021.925965</v>
      </c>
      <c r="X440" s="276" t="s">
        <v>5140</v>
      </c>
      <c r="Y440" t="s">
        <v>25</v>
      </c>
      <c r="AH440" s="20">
        <v>174</v>
      </c>
      <c r="AI440" s="20" t="s">
        <v>5808</v>
      </c>
      <c r="AJ440" s="115">
        <v>330000</v>
      </c>
      <c r="AK440" s="20">
        <v>0</v>
      </c>
      <c r="AL440" s="20">
        <f t="shared" si="107"/>
        <v>27</v>
      </c>
      <c r="AM440" s="20">
        <f t="shared" si="108"/>
        <v>8910000</v>
      </c>
      <c r="AN440" s="20"/>
    </row>
    <row r="441" spans="17:45">
      <c r="Q441" s="97" t="s">
        <v>5714</v>
      </c>
      <c r="R441" s="93">
        <v>7357181.2750800001</v>
      </c>
      <c r="T441" s="19" t="s">
        <v>5844</v>
      </c>
      <c r="U441" s="19">
        <v>162</v>
      </c>
      <c r="V441" s="115">
        <v>2021.3081500000001</v>
      </c>
      <c r="W441" s="115">
        <f t="shared" si="94"/>
        <v>327451.9203</v>
      </c>
      <c r="X441" s="276" t="s">
        <v>5140</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5715</v>
      </c>
      <c r="R442" s="93">
        <v>14951411.942400001</v>
      </c>
      <c r="T442" s="19" t="s">
        <v>5862</v>
      </c>
      <c r="U442" s="19">
        <v>131</v>
      </c>
      <c r="V442" s="115">
        <v>1985.358328</v>
      </c>
      <c r="W442" s="115">
        <f t="shared" si="94"/>
        <v>260081.94096800001</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5719</v>
      </c>
      <c r="R443" s="93">
        <v>47928209.377011999</v>
      </c>
      <c r="T443" s="19" t="s">
        <v>5879</v>
      </c>
      <c r="U443" s="19">
        <v>1449</v>
      </c>
      <c r="V443" s="115">
        <v>2007.787806</v>
      </c>
      <c r="W443" s="115">
        <f t="shared" si="94"/>
        <v>2909284.5308940001</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5721</v>
      </c>
      <c r="R444" s="93">
        <v>2281595.69937</v>
      </c>
      <c r="T444" s="19" t="s">
        <v>5884</v>
      </c>
      <c r="U444" s="19">
        <v>19028</v>
      </c>
      <c r="V444" s="115">
        <v>1982.5102529999999</v>
      </c>
      <c r="W444" s="115">
        <f t="shared" si="94"/>
        <v>37723205.094084002</v>
      </c>
      <c r="X444" s="276" t="s">
        <v>5140</v>
      </c>
      <c r="Z444" t="s">
        <v>25</v>
      </c>
      <c r="AH444" s="20"/>
      <c r="AI444" s="20"/>
      <c r="AJ444" s="115"/>
      <c r="AK444" s="20"/>
      <c r="AL444" s="20">
        <f t="shared" si="109"/>
        <v>0</v>
      </c>
      <c r="AM444" s="20">
        <f t="shared" si="110"/>
        <v>0</v>
      </c>
      <c r="AN444" s="20"/>
      <c r="AR444" t="s">
        <v>25</v>
      </c>
    </row>
    <row r="445" spans="17:45">
      <c r="Q445" s="97" t="s">
        <v>5723</v>
      </c>
      <c r="R445" s="93">
        <v>2964916.035069</v>
      </c>
      <c r="T445" s="19" t="s">
        <v>5885</v>
      </c>
      <c r="U445" s="19">
        <v>848</v>
      </c>
      <c r="V445" s="115">
        <v>1768.97966</v>
      </c>
      <c r="W445" s="115">
        <f t="shared" si="94"/>
        <v>1500094.75168</v>
      </c>
      <c r="X445" s="276" t="s">
        <v>5140</v>
      </c>
      <c r="Z445" t="s">
        <v>25</v>
      </c>
      <c r="AH445" s="20"/>
      <c r="AI445" s="20"/>
      <c r="AJ445" s="115"/>
      <c r="AK445" s="20"/>
      <c r="AL445" s="20">
        <f t="shared" si="109"/>
        <v>0</v>
      </c>
      <c r="AM445" s="20">
        <f t="shared" si="110"/>
        <v>0</v>
      </c>
      <c r="AN445" s="20"/>
    </row>
    <row r="446" spans="17:45">
      <c r="Q446" s="97" t="s">
        <v>5724</v>
      </c>
      <c r="R446" s="93">
        <v>6460549.4269619994</v>
      </c>
      <c r="T446" s="19"/>
      <c r="U446" s="19"/>
      <c r="V446" s="115"/>
      <c r="W446" s="115"/>
      <c r="X446" s="276"/>
      <c r="Z446" t="s">
        <v>25</v>
      </c>
      <c r="AH446" s="20"/>
      <c r="AI446" s="20"/>
      <c r="AJ446" s="115"/>
      <c r="AK446" s="20"/>
      <c r="AL446" s="20">
        <f t="shared" si="109"/>
        <v>0</v>
      </c>
      <c r="AM446" s="20">
        <f t="shared" si="110"/>
        <v>0</v>
      </c>
      <c r="AN446" s="20"/>
      <c r="AQ446" t="s">
        <v>25</v>
      </c>
    </row>
    <row r="447" spans="17:45">
      <c r="Q447" s="97" t="s">
        <v>5726</v>
      </c>
      <c r="R447" s="93">
        <v>5212319.8968359996</v>
      </c>
      <c r="T447" s="19"/>
      <c r="U447" s="19"/>
      <c r="V447" s="115"/>
      <c r="W447" s="115"/>
      <c r="X447" s="276"/>
      <c r="Z447" t="s">
        <v>25</v>
      </c>
      <c r="AH447" s="97"/>
      <c r="AI447" s="97"/>
      <c r="AJ447" s="115"/>
      <c r="AK447" s="97"/>
      <c r="AL447" s="20">
        <f t="shared" si="109"/>
        <v>0</v>
      </c>
      <c r="AM447" s="20">
        <f t="shared" si="110"/>
        <v>0</v>
      </c>
      <c r="AN447" s="20"/>
    </row>
    <row r="448" spans="17:45">
      <c r="Q448" s="97" t="s">
        <v>5729</v>
      </c>
      <c r="R448" s="93">
        <v>4524496.4792809999</v>
      </c>
      <c r="T448" s="19"/>
      <c r="U448" s="19"/>
      <c r="V448" s="115"/>
      <c r="W448" s="115"/>
      <c r="X448" s="276"/>
      <c r="AH448" s="97"/>
      <c r="AI448" s="97"/>
      <c r="AJ448" s="115"/>
      <c r="AK448" s="97"/>
      <c r="AL448" s="20">
        <f t="shared" si="107"/>
        <v>0</v>
      </c>
      <c r="AM448" s="20">
        <f t="shared" si="108"/>
        <v>0</v>
      </c>
      <c r="AN448" s="97"/>
    </row>
    <row r="449" spans="17:44">
      <c r="Q449" s="97" t="s">
        <v>5731</v>
      </c>
      <c r="R449" s="93">
        <v>22866040.240959998</v>
      </c>
      <c r="T449" s="19"/>
      <c r="U449" s="19"/>
      <c r="V449" s="115"/>
      <c r="W449" s="115"/>
      <c r="X449" s="276"/>
      <c r="AA449" t="s">
        <v>25</v>
      </c>
      <c r="AH449" s="97"/>
      <c r="AI449" s="97"/>
      <c r="AJ449" s="93">
        <f>SUM(AJ267:AJ448)</f>
        <v>242800355</v>
      </c>
      <c r="AK449" s="97"/>
      <c r="AL449" s="97"/>
      <c r="AM449" s="97">
        <f>SUM(AM267:AM448)</f>
        <v>205833800724</v>
      </c>
      <c r="AN449" s="93">
        <f>AM449*AN253/31</f>
        <v>110665546.9892551</v>
      </c>
      <c r="AR449" t="s">
        <v>25</v>
      </c>
    </row>
    <row r="450" spans="17:44">
      <c r="Q450" s="97" t="s">
        <v>5733</v>
      </c>
      <c r="R450" s="93">
        <v>15359304.269892</v>
      </c>
      <c r="T450" s="19"/>
      <c r="U450" s="19"/>
      <c r="V450" s="115"/>
      <c r="W450" s="115"/>
      <c r="X450" s="276"/>
      <c r="AJ450" t="s">
        <v>4043</v>
      </c>
      <c r="AM450" t="s">
        <v>284</v>
      </c>
      <c r="AN450" t="s">
        <v>928</v>
      </c>
    </row>
    <row r="451" spans="17:44">
      <c r="Q451" s="97" t="s">
        <v>5735</v>
      </c>
      <c r="R451" s="93">
        <v>2868508.1846330003</v>
      </c>
      <c r="T451" s="19"/>
      <c r="U451" s="19"/>
      <c r="V451" s="115"/>
      <c r="W451" s="115"/>
      <c r="X451" s="276"/>
      <c r="Z451" t="s">
        <v>25</v>
      </c>
      <c r="AF451" s="94" t="s">
        <v>25</v>
      </c>
    </row>
    <row r="452" spans="17:44">
      <c r="Q452" s="97" t="s">
        <v>5736</v>
      </c>
      <c r="R452" s="93">
        <v>17450393.011856001</v>
      </c>
      <c r="T452" s="97"/>
      <c r="U452" s="166"/>
      <c r="V452" s="111"/>
      <c r="W452" s="115">
        <f t="shared" si="94"/>
        <v>0</v>
      </c>
      <c r="X452" s="97"/>
      <c r="AA452" t="s">
        <v>25</v>
      </c>
      <c r="AI452" t="s">
        <v>4045</v>
      </c>
      <c r="AJ452" s="112">
        <f>AJ449+AN449</f>
        <v>353465901.98925507</v>
      </c>
    </row>
    <row r="453" spans="17:44">
      <c r="Q453" s="97" t="s">
        <v>5737</v>
      </c>
      <c r="R453" s="93">
        <v>31388943.254850004</v>
      </c>
      <c r="T453" s="166"/>
      <c r="U453" s="166">
        <f>SUM(U152:U452)</f>
        <v>4447309</v>
      </c>
      <c r="V453" s="97"/>
      <c r="W453" s="97"/>
      <c r="X453" s="97"/>
      <c r="AI453" t="s">
        <v>4048</v>
      </c>
      <c r="AJ453" s="112">
        <f>SUM(N20:N28)</f>
        <v>3030343193.5</v>
      </c>
    </row>
    <row r="454" spans="17:44">
      <c r="Q454" s="97" t="s">
        <v>5738</v>
      </c>
      <c r="R454" s="93">
        <v>30912095.373174001</v>
      </c>
      <c r="T454" s="97"/>
      <c r="U454" s="97" t="s">
        <v>6</v>
      </c>
      <c r="V454" s="97"/>
      <c r="W454" s="97"/>
      <c r="X454" s="97"/>
      <c r="AI454" t="s">
        <v>4119</v>
      </c>
      <c r="AJ454" s="112">
        <f>AJ453-AJ449</f>
        <v>2787542838.5</v>
      </c>
    </row>
    <row r="455" spans="17:44">
      <c r="Q455" s="97" t="s">
        <v>5740</v>
      </c>
      <c r="R455" s="93">
        <v>19602926.115093999</v>
      </c>
      <c r="T455" s="198" t="s">
        <v>4439</v>
      </c>
      <c r="Z455" t="s">
        <v>25</v>
      </c>
      <c r="AI455" t="s">
        <v>928</v>
      </c>
      <c r="AJ455" s="112">
        <f>AN449</f>
        <v>110665546.9892551</v>
      </c>
    </row>
    <row r="456" spans="17:44">
      <c r="Q456" s="97" t="s">
        <v>5744</v>
      </c>
      <c r="R456" s="93">
        <v>34458590.308710001</v>
      </c>
      <c r="T456" s="197">
        <f>R169/U453</f>
        <v>1768.9796603968828</v>
      </c>
      <c r="X456" t="s">
        <v>25</v>
      </c>
      <c r="AI456" t="s">
        <v>4049</v>
      </c>
      <c r="AJ456" s="112">
        <f>AJ454-AJ455</f>
        <v>2676877291.510745</v>
      </c>
      <c r="AM456" t="s">
        <v>25</v>
      </c>
      <c r="AN456" t="s">
        <v>25</v>
      </c>
    </row>
    <row r="457" spans="17:44">
      <c r="Q457" s="97" t="s">
        <v>5747</v>
      </c>
      <c r="R457" s="93">
        <v>21697868.203256</v>
      </c>
      <c r="W457" s="112"/>
      <c r="X457" t="s">
        <v>25</v>
      </c>
      <c r="AL457" t="s">
        <v>25</v>
      </c>
      <c r="AM457" t="s">
        <v>25</v>
      </c>
      <c r="AN457" t="s">
        <v>25</v>
      </c>
    </row>
    <row r="458" spans="17:44">
      <c r="Q458" s="97" t="s">
        <v>5749</v>
      </c>
      <c r="R458" s="93">
        <v>25340079.252110001</v>
      </c>
      <c r="U458" s="94" t="s">
        <v>267</v>
      </c>
      <c r="V458" t="s">
        <v>4440</v>
      </c>
      <c r="X458" t="s">
        <v>25</v>
      </c>
    </row>
    <row r="459" spans="17:44">
      <c r="Q459" s="97" t="s">
        <v>5750</v>
      </c>
      <c r="R459" s="93">
        <v>14780983.183526</v>
      </c>
      <c r="T459" s="112"/>
      <c r="U459" s="93">
        <v>-1501665</v>
      </c>
      <c r="V459">
        <f>U459/T456</f>
        <v>-848.88765745508408</v>
      </c>
      <c r="X459" t="s">
        <v>25</v>
      </c>
    </row>
    <row r="460" spans="17:44">
      <c r="Q460" s="97" t="s">
        <v>5753</v>
      </c>
      <c r="R460" s="93">
        <v>17804396.448481999</v>
      </c>
      <c r="T460" t="s">
        <v>25</v>
      </c>
      <c r="X460" t="s">
        <v>25</v>
      </c>
      <c r="AN460" t="s">
        <v>25</v>
      </c>
    </row>
    <row r="461" spans="17:44">
      <c r="Q461" s="97" t="s">
        <v>5753</v>
      </c>
      <c r="R461" s="93">
        <v>260260000</v>
      </c>
      <c r="T461" t="s">
        <v>25</v>
      </c>
      <c r="U461" s="94" t="s">
        <v>25</v>
      </c>
      <c r="V461" s="22"/>
      <c r="W461" s="219"/>
      <c r="X461" s="286" t="s">
        <v>25</v>
      </c>
      <c r="AN461" t="s">
        <v>25</v>
      </c>
    </row>
    <row r="462" spans="17:44">
      <c r="Q462" s="97" t="s">
        <v>5758</v>
      </c>
      <c r="R462" s="93">
        <v>11538335.631417999</v>
      </c>
      <c r="V462" t="s">
        <v>25</v>
      </c>
      <c r="X462" t="s">
        <v>25</v>
      </c>
    </row>
    <row r="463" spans="17:44">
      <c r="Q463" s="97" t="s">
        <v>5759</v>
      </c>
      <c r="R463" s="93">
        <v>12429517.767776001</v>
      </c>
      <c r="W463" s="112"/>
      <c r="X463" t="s">
        <v>25</v>
      </c>
    </row>
    <row r="464" spans="17:44" ht="60">
      <c r="Q464" s="97" t="s">
        <v>5771</v>
      </c>
      <c r="R464" s="93">
        <v>5031176.5087869996</v>
      </c>
      <c r="T464" s="22" t="s">
        <v>4425</v>
      </c>
      <c r="V464" s="219"/>
    </row>
    <row r="465" spans="17:23" ht="45">
      <c r="Q465" s="97" t="s">
        <v>5774</v>
      </c>
      <c r="R465" s="93">
        <v>6822803.9080700008</v>
      </c>
      <c r="T465" s="22" t="s">
        <v>4426</v>
      </c>
      <c r="W465" s="286"/>
    </row>
    <row r="466" spans="17:23">
      <c r="Q466" s="97" t="s">
        <v>5778</v>
      </c>
      <c r="R466" s="93">
        <v>330889.73324399994</v>
      </c>
    </row>
    <row r="467" spans="17:23">
      <c r="Q467" s="97" t="s">
        <v>5788</v>
      </c>
      <c r="R467" s="93">
        <v>6610318.1610199995</v>
      </c>
    </row>
    <row r="468" spans="17:23">
      <c r="Q468" s="97" t="s">
        <v>5789</v>
      </c>
      <c r="R468" s="93">
        <v>710713.17725199996</v>
      </c>
      <c r="T468" s="97" t="s">
        <v>4441</v>
      </c>
      <c r="U468" s="97" t="s">
        <v>4420</v>
      </c>
      <c r="V468" s="97" t="s">
        <v>938</v>
      </c>
      <c r="W468" s="72" t="s">
        <v>5600</v>
      </c>
    </row>
    <row r="469" spans="17:23">
      <c r="Q469" s="97" t="s">
        <v>5791</v>
      </c>
      <c r="R469" s="93">
        <v>81025</v>
      </c>
      <c r="T469" s="93">
        <f>S234+R293+R488</f>
        <v>2664872209.2970042</v>
      </c>
      <c r="U469" s="93">
        <f>R169</f>
        <v>7867199164.5</v>
      </c>
      <c r="V469" s="93">
        <f>U469-T469</f>
        <v>5202326955.2029953</v>
      </c>
    </row>
    <row r="470" spans="17:23">
      <c r="Q470" s="97" t="s">
        <v>5795</v>
      </c>
      <c r="R470" s="93">
        <v>219696.613128</v>
      </c>
      <c r="W470" s="94" t="s">
        <v>25</v>
      </c>
    </row>
    <row r="471" spans="17:23">
      <c r="Q471" s="97" t="s">
        <v>5796</v>
      </c>
      <c r="R471" s="93">
        <v>6035472.4070199998</v>
      </c>
    </row>
    <row r="472" spans="17:23">
      <c r="Q472" s="97" t="s">
        <v>5798</v>
      </c>
      <c r="R472" s="93">
        <v>984486.34963200008</v>
      </c>
      <c r="T472" s="115"/>
      <c r="V472" s="112">
        <f>(444000000+2500000)*2/3</f>
        <v>297666666.66666669</v>
      </c>
    </row>
    <row r="473" spans="17:23">
      <c r="Q473" s="97" t="s">
        <v>5800</v>
      </c>
      <c r="R473" s="93">
        <v>2143469.938015</v>
      </c>
    </row>
    <row r="474" spans="17:23">
      <c r="Q474" s="97" t="s">
        <v>5816</v>
      </c>
      <c r="R474" s="93">
        <v>3085460.5177150001</v>
      </c>
      <c r="T474" s="112">
        <f>W304+W305+W307+W308+W310+W311</f>
        <v>-301699041.74755996</v>
      </c>
    </row>
    <row r="475" spans="17:23">
      <c r="Q475" s="97" t="s">
        <v>5818</v>
      </c>
      <c r="R475" s="93">
        <v>8261456.790906</v>
      </c>
      <c r="T475" t="s">
        <v>25</v>
      </c>
    </row>
    <row r="476" spans="17:23">
      <c r="Q476" s="97" t="s">
        <v>5820</v>
      </c>
      <c r="R476" s="93">
        <v>6572373.7593120001</v>
      </c>
      <c r="T476" s="112">
        <f>V472+T474</f>
        <v>-4032375.0808932781</v>
      </c>
    </row>
    <row r="477" spans="17:23">
      <c r="Q477" s="97" t="s">
        <v>5826</v>
      </c>
      <c r="R477" s="93">
        <v>2893243.5730909999</v>
      </c>
      <c r="T477" t="s">
        <v>25</v>
      </c>
    </row>
    <row r="478" spans="17:23">
      <c r="Q478" s="97" t="s">
        <v>5829</v>
      </c>
      <c r="R478" s="93">
        <v>94992058.939007998</v>
      </c>
      <c r="T478" t="s">
        <v>25</v>
      </c>
    </row>
    <row r="479" spans="17:23">
      <c r="Q479" s="97" t="s">
        <v>5836</v>
      </c>
      <c r="R479" s="93">
        <v>275021.925965</v>
      </c>
      <c r="W479" s="94" t="s">
        <v>25</v>
      </c>
    </row>
    <row r="480" spans="17:23">
      <c r="Q480" s="97" t="s">
        <v>5844</v>
      </c>
      <c r="R480" s="93">
        <v>327451.9203</v>
      </c>
    </row>
    <row r="481" spans="17:24">
      <c r="Q481" s="97" t="s">
        <v>5862</v>
      </c>
      <c r="R481" s="93">
        <v>260081.94096800001</v>
      </c>
      <c r="T481" t="s">
        <v>25</v>
      </c>
    </row>
    <row r="482" spans="17:24">
      <c r="Q482" s="97" t="s">
        <v>5879</v>
      </c>
      <c r="R482" s="93">
        <v>2909284.5308940001</v>
      </c>
      <c r="T482" t="s">
        <v>25</v>
      </c>
    </row>
    <row r="483" spans="17:24">
      <c r="Q483" s="97" t="s">
        <v>5884</v>
      </c>
      <c r="R483" s="93">
        <v>37723205.094084002</v>
      </c>
      <c r="U483" s="94" t="s">
        <v>25</v>
      </c>
      <c r="W483" s="94" t="s">
        <v>25</v>
      </c>
    </row>
    <row r="484" spans="17:24">
      <c r="Q484" s="97" t="s">
        <v>5885</v>
      </c>
      <c r="R484" s="93">
        <v>1500094.75168</v>
      </c>
      <c r="T484" t="s">
        <v>5828</v>
      </c>
      <c r="X484" t="s">
        <v>25</v>
      </c>
    </row>
    <row r="485" spans="17:24">
      <c r="Q485" s="97"/>
      <c r="R485" s="93"/>
      <c r="T485" t="s">
        <v>25</v>
      </c>
      <c r="V485" t="s">
        <v>25</v>
      </c>
    </row>
    <row r="486" spans="17:24">
      <c r="Q486" s="97"/>
      <c r="R486" s="93"/>
      <c r="T486" t="s">
        <v>25</v>
      </c>
      <c r="U486" s="94" t="s">
        <v>25</v>
      </c>
    </row>
    <row r="487" spans="17:24">
      <c r="Q487" s="97" t="s">
        <v>25</v>
      </c>
      <c r="R487" s="97" t="s">
        <v>25</v>
      </c>
      <c r="T487" t="s">
        <v>25</v>
      </c>
      <c r="U487" s="94" t="s">
        <v>25</v>
      </c>
      <c r="V487" t="s">
        <v>25</v>
      </c>
    </row>
    <row r="488" spans="17:24">
      <c r="Q488" s="97" t="s">
        <v>25</v>
      </c>
      <c r="R488" s="93">
        <f>SUM(R298:R487)</f>
        <v>2387975225.8456044</v>
      </c>
      <c r="T488" t="s">
        <v>25</v>
      </c>
      <c r="U488" s="94" t="s">
        <v>25</v>
      </c>
      <c r="V488" t="s">
        <v>25</v>
      </c>
    </row>
    <row r="489" spans="17:24">
      <c r="Q489" s="97"/>
      <c r="R489" s="97" t="s">
        <v>6</v>
      </c>
      <c r="T489" t="s">
        <v>25</v>
      </c>
      <c r="U489" s="94" t="s">
        <v>25</v>
      </c>
    </row>
    <row r="490" spans="17:24">
      <c r="T490" t="s">
        <v>25</v>
      </c>
      <c r="U490" s="94" t="s">
        <v>25</v>
      </c>
      <c r="V490" t="s">
        <v>25</v>
      </c>
    </row>
    <row r="491" spans="17:24">
      <c r="T491" t="s">
        <v>25</v>
      </c>
      <c r="U491" s="94" t="s">
        <v>25</v>
      </c>
    </row>
    <row r="492" spans="17:24">
      <c r="Q492" t="s">
        <v>25</v>
      </c>
      <c r="T492" t="s">
        <v>25</v>
      </c>
      <c r="U492" s="94" t="s">
        <v>25</v>
      </c>
    </row>
    <row r="493" spans="17:24">
      <c r="T493" t="s">
        <v>25</v>
      </c>
      <c r="U493" s="94" t="s">
        <v>25</v>
      </c>
      <c r="V493" t="s">
        <v>25</v>
      </c>
    </row>
    <row r="494" spans="17:24">
      <c r="R494" t="s">
        <v>25</v>
      </c>
      <c r="T494" t="s">
        <v>25</v>
      </c>
      <c r="U494" s="94" t="s">
        <v>25</v>
      </c>
    </row>
    <row r="495" spans="17:24">
      <c r="R495" t="s">
        <v>25</v>
      </c>
      <c r="T495" t="s">
        <v>25</v>
      </c>
    </row>
    <row r="496" spans="17:24">
      <c r="Q496" t="s">
        <v>25</v>
      </c>
      <c r="T496" t="s">
        <v>25</v>
      </c>
      <c r="U496" s="94" t="s">
        <v>25</v>
      </c>
    </row>
    <row r="497" spans="18:20">
      <c r="R497" t="s">
        <v>25</v>
      </c>
    </row>
    <row r="498" spans="18:20">
      <c r="T498" t="s">
        <v>25</v>
      </c>
    </row>
    <row r="499" spans="18:20">
      <c r="T49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85" zoomScale="70" zoomScaleNormal="70" workbookViewId="0">
      <selection activeCell="G105" sqref="G10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17611</v>
      </c>
      <c r="D92" s="287">
        <v>1</v>
      </c>
      <c r="E92" s="60" t="s">
        <v>4358</v>
      </c>
      <c r="F92" s="49">
        <f>C113</f>
        <v>12100</v>
      </c>
      <c r="G92" s="60">
        <f>C92*D92*0.99114/(F92*1.0037158)</f>
        <v>1.4372188005626876</v>
      </c>
      <c r="H92" s="205">
        <f>C92/F92</f>
        <v>1.4554545454545456</v>
      </c>
      <c r="I92" s="317">
        <f>F92/C92</f>
        <v>0.68707058088694561</v>
      </c>
      <c r="J92" s="20"/>
      <c r="K92" s="20">
        <f>H92/H89</f>
        <v>1.0975392650262612</v>
      </c>
      <c r="L92" s="20">
        <f>(1/K92-1.0256)*100</f>
        <v>-11.447086606776423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17600</v>
      </c>
      <c r="Y95" s="115">
        <f>T95*X95</f>
        <v>15382400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1057.5</v>
      </c>
      <c r="Y96" s="115">
        <f>T96*X96</f>
        <v>311962500</v>
      </c>
    </row>
    <row r="97" spans="1:27">
      <c r="A97" s="60" t="s">
        <v>5877</v>
      </c>
      <c r="B97" s="60" t="s">
        <v>4358</v>
      </c>
      <c r="C97" s="49">
        <v>12550.14</v>
      </c>
      <c r="D97" s="60">
        <v>14611</v>
      </c>
      <c r="E97" s="289" t="s">
        <v>4220</v>
      </c>
      <c r="F97" s="291">
        <v>1057.5</v>
      </c>
      <c r="G97" s="289">
        <f t="shared" si="20"/>
        <v>171227.05144283082</v>
      </c>
      <c r="H97" s="290">
        <f t="shared" si="21"/>
        <v>11.867744680851063</v>
      </c>
      <c r="I97" s="301">
        <f t="shared" si="22"/>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12100</v>
      </c>
      <c r="D99" s="60">
        <v>1</v>
      </c>
      <c r="E99" s="289" t="s">
        <v>4220</v>
      </c>
      <c r="F99" s="291">
        <f>C111</f>
        <v>1050</v>
      </c>
      <c r="G99" s="289">
        <f t="shared" ref="G99" si="24">C99*D99*0.99114/(F99*1.0037158)</f>
        <v>11.379424904368918</v>
      </c>
      <c r="H99" s="290">
        <f>C99/F99</f>
        <v>11.523809523809524</v>
      </c>
      <c r="I99" s="301">
        <f>F99/C99</f>
        <v>8.6776859504132234E-2</v>
      </c>
      <c r="J99" s="97"/>
      <c r="K99" s="97">
        <f>H99/H97</f>
        <v>0.97101933296589305</v>
      </c>
      <c r="L99" s="97">
        <f>(1/K99-1.0256)*100</f>
        <v>0.42456128011252314</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335709161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5885</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17611</v>
      </c>
      <c r="D108" s="289">
        <v>1</v>
      </c>
      <c r="E108" s="289" t="s">
        <v>4220</v>
      </c>
      <c r="F108" s="309">
        <f>C111</f>
        <v>1050</v>
      </c>
      <c r="G108" s="289">
        <f t="shared" ref="G108" si="33">C108*D108*0.99114/(F108*1.0037158)</f>
        <v>16.5622357017224</v>
      </c>
      <c r="H108" s="290">
        <f>C108/F108</f>
        <v>16.772380952380953</v>
      </c>
      <c r="I108" s="290">
        <f>F108/C108</f>
        <v>5.9621827267049003E-2</v>
      </c>
      <c r="J108" s="97"/>
      <c r="K108" s="304">
        <f>H108/H105</f>
        <v>1.0034269156784923</v>
      </c>
      <c r="L108" s="305">
        <f>(1/K108-1.0256)*100</f>
        <v>-2.9015212034824822</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17600</v>
      </c>
      <c r="Y109" s="97">
        <f>T109*X109</f>
        <v>75310400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1050</v>
      </c>
      <c r="D111" t="s">
        <v>25</v>
      </c>
      <c r="E111" s="94"/>
      <c r="F111">
        <v>1168.5</v>
      </c>
      <c r="G111">
        <f>F111/0.99114</f>
        <v>1178.9454567467765</v>
      </c>
      <c r="I111">
        <v>27649</v>
      </c>
      <c r="J111">
        <v>2000</v>
      </c>
      <c r="M111" s="94"/>
      <c r="N111" s="94"/>
      <c r="R111" s="97"/>
      <c r="S111" s="97" t="s">
        <v>4220</v>
      </c>
      <c r="T111" s="97">
        <v>12936</v>
      </c>
      <c r="U111" s="115">
        <v>6322162</v>
      </c>
      <c r="V111" s="115">
        <f>U111/T111</f>
        <v>488.72619047619048</v>
      </c>
      <c r="W111" s="115">
        <f>V111*1.01</f>
        <v>493.61345238095237</v>
      </c>
      <c r="X111" s="97">
        <f>X96</f>
        <v>1057.5</v>
      </c>
      <c r="Y111" s="97">
        <f>T111*X111</f>
        <v>13679820</v>
      </c>
    </row>
    <row r="112" spans="1:27" ht="21">
      <c r="B112" t="s">
        <v>4362</v>
      </c>
      <c r="C112" s="306">
        <v>17611</v>
      </c>
      <c r="E112" s="94"/>
      <c r="F112">
        <v>15981.6</v>
      </c>
      <c r="G112" s="94">
        <f t="shared" ref="G112" si="34">F112/1.0037158</f>
        <v>15922.43541448685</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12100</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c r="D122" s="287"/>
      <c r="E122" s="289"/>
      <c r="F122" s="289"/>
      <c r="G122" s="289"/>
      <c r="H122" s="289"/>
      <c r="I122" s="289"/>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C112</f>
        <v>17611</v>
      </c>
      <c r="D128" s="97"/>
      <c r="E128" s="97"/>
      <c r="F128" s="93">
        <f>C111</f>
        <v>1050</v>
      </c>
      <c r="G128" s="97">
        <f t="shared" si="37"/>
        <v>0</v>
      </c>
      <c r="H128" s="97">
        <f t="shared" si="38"/>
        <v>16.772380952380953</v>
      </c>
      <c r="I128" s="97">
        <f t="shared" si="39"/>
        <v>5.9621827267049003E-2</v>
      </c>
      <c r="J128" s="97"/>
      <c r="K128" s="97">
        <f>H128/H121</f>
        <v>0.87440012698412706</v>
      </c>
      <c r="L128" s="305">
        <f>(1/K128-1.0256)*100</f>
        <v>11.804118798687323</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0.85323630414701046</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2021-02-06T15:22:29Z</dcterms:modified>
</cp:coreProperties>
</file>