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2" i="18" l="1"/>
  <c r="X510" i="18"/>
  <c r="W138" i="18"/>
  <c r="Y138" i="18" s="1"/>
  <c r="T138" i="18"/>
  <c r="O60" i="18"/>
  <c r="O57" i="18"/>
  <c r="L6" i="60"/>
  <c r="K6" i="60"/>
  <c r="X138" i="18" l="1"/>
  <c r="X509" i="18"/>
  <c r="T137" i="18"/>
  <c r="H309" i="18" l="1"/>
  <c r="X508"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7" i="18"/>
  <c r="I31" i="63"/>
  <c r="O31" i="63"/>
  <c r="I32" i="63"/>
  <c r="O32" i="63"/>
  <c r="O33" i="63"/>
  <c r="G33" i="63"/>
  <c r="H33" i="63"/>
  <c r="N34" i="63" s="1"/>
  <c r="G32" i="63"/>
  <c r="H32" i="63"/>
  <c r="N33" i="63" l="1"/>
  <c r="J33" i="63"/>
  <c r="K33" i="63" s="1"/>
  <c r="J32" i="63"/>
  <c r="K32" i="63" s="1"/>
  <c r="X506" i="18"/>
  <c r="S175" i="18"/>
  <c r="X505" i="18" l="1"/>
  <c r="T132" i="18" l="1"/>
  <c r="G31" i="63"/>
  <c r="H31" i="63"/>
  <c r="I29" i="63"/>
  <c r="I30" i="63"/>
  <c r="G30" i="63"/>
  <c r="H30" i="63"/>
  <c r="O30" i="63"/>
  <c r="N31" i="63" l="1"/>
  <c r="N32" i="63"/>
  <c r="J31" i="63"/>
  <c r="K31" i="63" s="1"/>
  <c r="J30" i="63"/>
  <c r="K30" i="63" s="1"/>
  <c r="T75" i="18"/>
  <c r="O29" i="63"/>
  <c r="G29" i="63"/>
  <c r="H29" i="63"/>
  <c r="J29" i="63" l="1"/>
  <c r="K29" i="63" s="1"/>
  <c r="N30" i="63"/>
  <c r="X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3"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499" i="18" l="1"/>
  <c r="X494" i="18"/>
  <c r="X495" i="18"/>
  <c r="X496" i="18"/>
  <c r="X497" i="18"/>
  <c r="X498" i="18"/>
  <c r="X500" i="18"/>
  <c r="X501" i="18"/>
  <c r="X502" i="18"/>
  <c r="X515" i="18"/>
  <c r="X516" i="18"/>
  <c r="X517" i="18"/>
  <c r="P25" i="63"/>
  <c r="O25" i="63"/>
  <c r="O26" i="63"/>
  <c r="O27" i="63"/>
  <c r="X493" i="18" l="1"/>
  <c r="F18" i="60" l="1"/>
  <c r="F19" i="60"/>
  <c r="F17" i="60"/>
  <c r="F16" i="60" l="1"/>
  <c r="M59" i="63"/>
  <c r="M58" i="63"/>
  <c r="F29" i="60"/>
  <c r="E6" i="60" l="1"/>
  <c r="F3" i="60" l="1"/>
  <c r="F4" i="60"/>
  <c r="F2" i="60"/>
  <c r="H68" i="63" l="1"/>
  <c r="X492" i="18" l="1"/>
  <c r="H67" i="63"/>
  <c r="N72" i="63"/>
  <c r="K113" i="18" l="1"/>
  <c r="M55" i="63" l="1"/>
  <c r="N52" i="18"/>
  <c r="I42" i="63"/>
  <c r="G42" i="63"/>
  <c r="H42" i="63"/>
  <c r="J42" i="63" l="1"/>
  <c r="K42"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7" i="18"/>
  <c r="X486" i="18" l="1"/>
  <c r="V518" i="18"/>
  <c r="N45" i="18"/>
  <c r="N21" i="18"/>
  <c r="N29" i="18"/>
  <c r="G28" i="63" l="1"/>
  <c r="H28" i="63"/>
  <c r="N29" i="63" s="1"/>
  <c r="G27" i="63"/>
  <c r="H27" i="63"/>
  <c r="N28" i="63" l="1"/>
  <c r="J28" i="63"/>
  <c r="K28" i="63" s="1"/>
  <c r="J27" i="63"/>
  <c r="K27" i="63" s="1"/>
  <c r="X485" i="18"/>
  <c r="I26" i="63"/>
  <c r="G26" i="63"/>
  <c r="H26" i="63"/>
  <c r="N27" i="63" s="1"/>
  <c r="J26" i="63" l="1"/>
  <c r="K26" i="63" s="1"/>
  <c r="X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9" i="18"/>
  <c r="X478"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P24" i="18"/>
  <c r="N24" i="18" s="1"/>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6"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48" i="63"/>
  <c r="H48" i="63"/>
  <c r="J48" i="63" s="1"/>
  <c r="K48" i="63" s="1"/>
  <c r="S133" i="60" l="1"/>
  <c r="R132" i="60"/>
  <c r="S302" i="18"/>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7" i="18"/>
  <c r="R119" i="60" l="1"/>
  <c r="S120" i="60"/>
  <c r="K39"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X444" i="18"/>
  <c r="G11" i="63"/>
  <c r="R116" i="60" l="1"/>
  <c r="S117" i="60"/>
  <c r="U152" i="18"/>
  <c r="U150" i="18"/>
  <c r="P33" i="18"/>
  <c r="G4" i="67" s="1"/>
  <c r="X443" i="18"/>
  <c r="R115" i="60" l="1"/>
  <c r="S116" i="60"/>
  <c r="H4" i="67"/>
  <c r="H10" i="67" s="1"/>
  <c r="G19" i="67"/>
  <c r="H19" i="67" s="1"/>
  <c r="H23" i="67" s="1"/>
  <c r="X442" i="18"/>
  <c r="S115" i="60" l="1"/>
  <c r="R114" i="60"/>
  <c r="E26" i="67"/>
  <c r="H1" i="63"/>
  <c r="S114" i="60" l="1"/>
  <c r="R113" i="60"/>
  <c r="J1" i="63"/>
  <c r="K1" i="63" s="1"/>
  <c r="P169" i="60"/>
  <c r="R112" i="60" l="1"/>
  <c r="S113" i="60"/>
  <c r="X439" i="18"/>
  <c r="R111" i="60" l="1"/>
  <c r="S112" i="60"/>
  <c r="X438"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7" i="18"/>
  <c r="R107" i="60" l="1"/>
  <c r="S108" i="60"/>
  <c r="J52" i="63"/>
  <c r="K52" i="63" s="1"/>
  <c r="K51"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S544"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4"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84" i="18"/>
  <c r="T85" i="18" s="1"/>
  <c r="S171" i="18"/>
  <c r="S169" i="18"/>
  <c r="D57" i="51"/>
  <c r="T86" i="18" l="1"/>
  <c r="T87" i="18" s="1"/>
  <c r="T88" i="18" s="1"/>
  <c r="AM117" i="18"/>
  <c r="AN118" i="18"/>
  <c r="AN117" i="18" l="1"/>
  <c r="AM116" i="18"/>
  <c r="T89" i="18"/>
  <c r="T90" i="18" s="1"/>
  <c r="N33" i="18"/>
  <c r="S168"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1" i="18"/>
  <c r="W524" i="18" s="1"/>
  <c r="V534" i="18"/>
  <c r="W534" i="18" s="1"/>
  <c r="G304" i="20"/>
  <c r="I305" i="20"/>
  <c r="K305" i="20"/>
  <c r="J305" i="20"/>
  <c r="AM73" i="18"/>
  <c r="AN74" i="18"/>
  <c r="S111" i="18"/>
  <c r="W137" i="18" s="1"/>
  <c r="X137" i="18" l="1"/>
  <c r="Y137" i="18"/>
  <c r="W136" i="18"/>
  <c r="W135" i="18"/>
  <c r="W133" i="18"/>
  <c r="X133" i="18" s="1"/>
  <c r="W134" i="18"/>
  <c r="W75" i="18"/>
  <c r="X75" i="18" s="1"/>
  <c r="W132" i="18"/>
  <c r="W103" i="18"/>
  <c r="W102" i="18"/>
  <c r="X102" i="18" s="1"/>
  <c r="W140" i="18"/>
  <c r="W141"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1" i="18"/>
  <c r="X153"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0" i="18"/>
  <c r="Y140" i="18"/>
  <c r="X141" i="18"/>
  <c r="Y141"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7"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2" i="18"/>
  <c r="G139" i="18" s="1"/>
  <c r="G302" i="20"/>
  <c r="K303" i="20"/>
  <c r="I303" i="20"/>
  <c r="J303" i="20"/>
  <c r="Y26" i="18"/>
  <c r="X89" i="18"/>
  <c r="Y89" i="18"/>
  <c r="X25" i="18"/>
  <c r="Y25" i="18"/>
  <c r="Y24" i="18"/>
  <c r="X88" i="18"/>
  <c r="Y88" i="18"/>
  <c r="X23" i="18"/>
  <c r="X87" i="18"/>
  <c r="Y87" i="18"/>
  <c r="X86" i="18"/>
  <c r="Y86" i="18"/>
  <c r="X150" i="18"/>
  <c r="Y85" i="18"/>
  <c r="X85" i="18"/>
  <c r="X22" i="18"/>
  <c r="Y22" i="18"/>
  <c r="X20" i="18"/>
  <c r="Y20" i="18"/>
  <c r="X115" i="18"/>
  <c r="Y115"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<sst xmlns="http://schemas.openxmlformats.org/spreadsheetml/2006/main" count="16885" uniqueCount="7047">
  <si>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</si>
  <si>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</si>
  <si>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</si>
  <si>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</si>
  <si>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</si>
  <si>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</si>
  <si>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</si>
  <si>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</si>
  <si>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</si>
  <si>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</si>
  <si>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</si>
  <si>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</si>
  <si>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</si>
  <si>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</si>
  <si>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</si>
  <si>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</si>
  <si>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</si>
  <si>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</si>
  <si>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</si>
  <si>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</si>
  <si>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</si>
  <si>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</si>
  <si>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</si>
  <si>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</si>
  <si>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</si>
  <si>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</si>
  <si>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</si>
  <si>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</si>
  <si>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</si>
  <si>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</si>
  <si>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</si>
  <si>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</si>
  <si>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</si>
  <si>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</si>
  <si>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</si>
  <si>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</si>
  <si>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</si>
  <si>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</si>
  <si>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</si>
  <si>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</si>
  <si>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</si>
  <si>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</si>
  <si>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</si>
  <si>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</si>
  <si>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</si>
  <si>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</si>
  <si>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</si>
  <si>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</si>
  <si>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</si>
  <si>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</si>
  <si>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</si>
  <si>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</si>
  <si>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</si>
  <si>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</si>
  <si>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</si>
  <si>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</si>
  <si>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</si>
  <si>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</si>
  <si>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</si>
  <si>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</si>
  <si>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</si>
  <si>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</si>
  <si>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</si>
  <si>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</si>
  <si>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</si>
  <si>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</si>
  <si>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</si>
  <si>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</si>
  <si>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</si>
  <si>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</si>
  <si>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</si>
  <si>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</si>
  <si>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</si>
  <si>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</si>
  <si>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</si>
  <si>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</si>
  <si>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</si>
  <si>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</si>
  <si>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</si>
  <si>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</si>
  <si>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</si>
  <si>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</si>
  <si>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</si>
  <si>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</si>
  <si>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</si>
  <si>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</si>
  <si>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</si>
  <si>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</si>
  <si>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</si>
  <si>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</si>
  <si>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</si>
  <si>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</si>
  <si>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</si>
  <si>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</si>
  <si>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</si>
  <si>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</si>
  <si>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</si>
  <si>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</si>
  <si>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</si>
  <si>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</si>
  <si>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</si>
  <si>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</si>
  <si>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</si>
  <si>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</si>
  <si>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</si>
  <si>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</si>
  <si>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</si>
  <si>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</si>
  <si>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</si>
  <si>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</si>
  <si>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</si>
  <si>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</si>
  <si>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</si>
  <si>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</si>
  <si>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</si>
  <si>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</si>
  <si>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</si>
  <si>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</si>
  <si>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</si>
  <si>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</si>
  <si>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</si>
  <si>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</si>
  <si>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</si>
  <si>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</si>
  <si>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</si>
  <si>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</si>
  <si>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</si>
  <si>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</si>
  <si>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</si>
  <si>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</si>
  <si>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</si>
  <si>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</si>
  <si>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</si>
  <si>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</si>
  <si>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</si>
  <si>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</si>
  <si>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</si>
  <si>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</si>
  <si>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</si>
  <si>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</si>
  <si>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</si>
  <si>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</si>
  <si>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</si>
  <si>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</si>
  <si>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</si>
  <si>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</si>
  <si>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</si>
  <si>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</si>
  <si>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</si>
  <si>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</si>
  <si>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</si>
  <si>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</si>
  <si>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</si>
  <si>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</si>
  <si>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</si>
  <si>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</si>
  <si>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</si>
  <si>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</si>
  <si>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</si>
  <si>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</si>
  <si>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</si>
  <si>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</si>
  <si>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</si>
  <si>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</si>
  <si>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</si>
  <si>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</si>
  <si>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</si>
  <si>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</si>
  <si>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</si>
  <si>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</si>
  <si>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</si>
  <si>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</si>
  <si>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</si>
  <si>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</si>
  <si>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</si>
  <si>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</si>
  <si>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</si>
  <si>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</si>
  <si>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</si>
  <si>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</si>
  <si>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</si>
  <si>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</si>
  <si>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</si>
  <si>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</si>
  <si>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</si>
  <si>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</si>
  <si>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</si>
  <si>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</si>
  <si>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</si>
  <si>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</si>
  <si>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</si>
  <si>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</si>
  <si>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</si>
  <si>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</si>
  <si>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</si>
  <si>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</si>
  <si>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</si>
  <si>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</si>
  <si>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</si>
  <si>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</si>
  <si>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</si>
  <si>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</si>
  <si>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</si>
  <si>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</si>
  <si>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</si>
  <si>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</si>
  <si>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</si>
  <si>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</si>
  <si>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</si>
  <si>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</si>
  <si>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</si>
  <si>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</si>
  <si>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</si>
  <si>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</si>
  <si>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</si>
  <si>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</si>
  <si>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</si>
  <si>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</si>
  <si>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</si>
  <si>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</si>
  <si>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</si>
  <si>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</si>
  <si>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</si>
  <si>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</si>
  <si>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</si>
  <si>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</si>
  <si>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</si>
  <si>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</si>
  <si>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</si>
  <si>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</si>
  <si>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</si>
  <si>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</si>
  <si>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</si>
  <si>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</si>
  <si>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</si>
  <si>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</si>
  <si>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</si>
  <si>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</si>
  <si>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</si>
  <si>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</si>
  <si>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</si>
  <si>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</si>
  <si>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</si>
  <si>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</si>
  <si>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</si>
  <si>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</si>
  <si>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</si>
  <si>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</si>
  <si>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</si>
  <si>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</si>
  <si>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</si>
  <si>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</si>
  <si>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</si>
  <si>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</si>
  <si>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</si>
  <si>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</si>
  <si>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</si>
  <si>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</si>
  <si>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</si>
  <si>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</si>
  <si>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</si>
  <si>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</si>
  <si>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</si>
  <si>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</si>
  <si>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</si>
  <si>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</si>
  <si>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</si>
  <si>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</si>
  <si>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</si>
  <si>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</si>
  <si>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</si>
  <si>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</si>
  <si>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</si>
  <si>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</si>
  <si>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</si>
  <si>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</si>
  <si>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</si>
  <si>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</si>
  <si>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</si>
  <si>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</si>
  <si>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</si>
  <si>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</si>
  <si>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</si>
  <si>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</si>
  <si>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</si>
  <si>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</si>
  <si>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</si>
  <si>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</si>
  <si>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</si>
  <si>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</si>
  <si>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</si>
  <si>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</si>
  <si>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</si>
  <si>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</si>
  <si>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</si>
  <si>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</si>
  <si>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</si>
  <si>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</si>
  <si>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</si>
  <si>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</si>
  <si>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</si>
  <si>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</si>
  <si>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</si>
  <si>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</si>
  <si>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</si>
  <si>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</si>
  <si>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</si>
  <si>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</si>
  <si>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</si>
  <si>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</si>
  <si>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</si>
  <si>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</si>
  <si>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</si>
  <si>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</si>
  <si>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</si>
  <si>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</si>
  <si>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</si>
  <si>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</si>
  <si>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</si>
  <si>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</si>
  <si>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</si>
  <si>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</si>
  <si>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</si>
  <si>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</si>
  <si>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</si>
  <si>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</si>
  <si>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</si>
  <si>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</si>
  <si>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</si>
  <si>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</si>
  <si>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</si>
  <si>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</si>
  <si>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</si>
  <si>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</si>
  <si>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</si>
  <si>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</si>
  <si>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</si>
  <si>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</si>
  <si>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</si>
  <si>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</si>
  <si>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</si>
  <si>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</si>
  <si>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</si>
  <si>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</si>
  <si>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</si>
  <si>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</si>
  <si>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</si>
  <si>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</si>
  <si>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</si>
  <si>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</si>
  <si>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</si>
  <si>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</si>
  <si>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</si>
  <si>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</si>
  <si>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</si>
  <si>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</si>
  <si>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</si>
  <si>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</si>
  <si>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</si>
  <si>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</si>
  <si>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</si>
  <si>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</si>
  <si>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</si>
  <si>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</si>
  <si>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</si>
  <si>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</si>
  <si>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</si>
  <si>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</si>
  <si>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</si>
  <si>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</si>
  <si>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</si>
  <si>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</si>
  <si>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</si>
  <si>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</si>
  <si>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</si>
  <si>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</si>
  <si>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</si>
  <si>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</si>
  <si>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</si>
  <si>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</si>
  <si>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</si>
  <si>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</si>
  <si>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</si>
  <si>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</si>
  <si>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</si>
  <si>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</si>
  <si>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</si>
  <si>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</si>
  <si>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</si>
  <si>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</si>
  <si>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</si>
  <si>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</si>
  <si>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</si>
  <si>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</si>
  <si>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</si>
  <si>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</si>
  <si>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</si>
  <si>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</si>
  <si>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</si>
  <si>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</si>
  <si>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</si>
  <si>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</si>
  <si>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</si>
  <si>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</si>
  <si>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</si>
  <si>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</si>
  <si>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</si>
  <si>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</si>
  <si>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</si>
  <si>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</si>
  <si>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</si>
  <si>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</si>
  <si>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</si>
  <si>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</si>
  <si>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</si>
  <si>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</si>
  <si>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</si>
  <si>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</si>
  <si>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</si>
  <si>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</si>
  <si>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</si>
  <si>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</si>
  <si>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</si>
  <si>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</si>
  <si>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</si>
  <si>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</si>
  <si>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</si>
  <si>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</si>
  <si>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</si>
  <si>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</si>
  <si>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</si>
  <si>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</si>
  <si>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</si>
  <si>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</si>
  <si>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</si>
  <si>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</si>
  <si>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</si>
  <si>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</si>
  <si>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</si>
  <si>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</si>
  <si>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</si>
  <si>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</si>
  <si>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</si>
  <si>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</si>
  <si>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</si>
  <si>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</si>
  <si>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</si>
  <si>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</si>
  <si>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</si>
  <si>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</si>
  <si>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</si>
  <si>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</si>
  <si>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</si>
  <si>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</si>
  <si>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</si>
  <si>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</si>
  <si>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</si>
  <si>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</si>
  <si>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</si>
  <si>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</si>
  <si>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</si>
  <si>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</si>
  <si>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</si>
  <si>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</si>
  <si>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</si>
  <si>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</si>
  <si>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</si>
  <si>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</si>
  <si>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</si>
  <si>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</si>
  <si>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</si>
  <si>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</si>
  <si>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</si>
  <si>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</si>
  <si>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</si>
  <si>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</si>
  <si>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</si>
  <si>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</si>
  <si>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</si>
  <si>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</si>
  <si>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</si>
  <si>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</si>
  <si>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</si>
  <si>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</si>
  <si>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</si>
  <si>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</si>
  <si>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</si>
  <si>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</si>
  <si>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</si>
  <si>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</si>
  <si>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</si>
  <si>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</si>
  <si>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</si>
  <si>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</si>
  <si>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</si>
  <si>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</si>
  <si>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</si>
  <si>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</si>
  <si>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</si>
  <si>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</si>
  <si>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</si>
  <si>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</si>
  <si>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</si>
  <si>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</si>
  <si>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</si>
  <si>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</si>
  <si>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</si>
  <si>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</si>
  <si>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</si>
  <si>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</si>
  <si>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</si>
  <si>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</si>
  <si>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</si>
  <si>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</si>
  <si>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</si>
  <si>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</si>
  <si>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</si>
  <si>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</si>
  <si>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</si>
  <si>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</si>
  <si>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</si>
  <si>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</si>
  <si>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</si>
  <si>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</si>
  <si>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</si>
  <si>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</si>
  <si>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</si>
  <si>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</si>
  <si>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</si>
  <si>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</si>
  <si>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</si>
  <si>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</si>
  <si>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</si>
  <si>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</si>
  <si>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</si>
  <si>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</si>
  <si>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</si>
  <si>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</si>
  <si>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</si>
  <si>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</si>
  <si>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</si>
  <si>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</si>
  <si>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</si>
  <si>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</si>
  <si>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</si>
  <si>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</si>
  <si>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</si>
  <si>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</si>
  <si>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</si>
  <si>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</si>
  <si>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</si>
  <si>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</si>
  <si>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</si>
  <si>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</si>
  <si>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</si>
  <si>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</si>
  <si>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</si>
  <si>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</si>
  <si>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</si>
  <si>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</si>
  <si>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</si>
  <si>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</si>
  <si>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</si>
  <si>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</si>
  <si>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</si>
  <si>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</si>
  <si>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</si>
  <si>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</si>
  <si>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</si>
  <si>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</si>
  <si>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</si>
  <si>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</si>
  <si>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</si>
  <si>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</si>
  <si>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</si>
  <si>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</si>
  <si>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</si>
  <si>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</si>
  <si>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</si>
  <si>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</si>
  <si>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</si>
  <si>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</si>
  <si>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</si>
  <si>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</si>
  <si>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</si>
  <si>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</si>
  <si>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</si>
  <si>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</si>
  <si>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</si>
  <si>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</si>
  <si>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</si>
  <si>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</si>
  <si>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</si>
  <si>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</si>
  <si>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</si>
  <si>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</si>
  <si>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</si>
  <si>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</si>
  <si>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</si>
  <si>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</si>
  <si>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</si>
  <si>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</si>
  <si>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</si>
  <si>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</si>
  <si>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</si>
  <si>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</si>
  <si>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</si>
  <si>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</si>
  <si>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</si>
  <si>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</si>
  <si>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</si>
  <si>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</si>
  <si>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</si>
  <si>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</si>
  <si>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</si>
  <si>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</si>
  <si>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</si>
  <si>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</si>
  <si>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</si>
  <si>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</si>
  <si>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</si>
  <si>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</si>
  <si>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</si>
  <si>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</si>
  <si>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</si>
  <si>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</si>
  <si>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</si>
  <si>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</si>
  <si>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</si>
  <si>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</si>
  <si>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</si>
  <si>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</si>
  <si>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</si>
  <si>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</si>
  <si>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</si>
  <si>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</si>
  <si>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</si>
  <si>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</si>
  <si>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</si>
  <si>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</si>
  <si>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</si>
  <si>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</si>
  <si>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</si>
  <si>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</si>
  <si>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</si>
  <si>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</si>
  <si>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</si>
  <si>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</si>
  <si>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</si>
  <si>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</si>
  <si>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</si>
  <si>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</si>
  <si>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</si>
  <si>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</si>
  <si>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</si>
  <si>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</si>
  <si>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</si>
  <si>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</si>
  <si>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</si>
  <si>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</si>
  <si>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</si>
  <si>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</si>
  <si>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</si>
  <si>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</si>
  <si>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</si>
  <si>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</si>
  <si>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</si>
  <si>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</si>
  <si>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</si>
  <si>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</si>
  <si>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</si>
  <si>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</si>
  <si>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</si>
  <si>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</si>
  <si>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</si>
  <si>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</si>
  <si>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</si>
  <si>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</si>
  <si>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</si>
  <si>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</si>
  <si>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</si>
  <si>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</si>
  <si>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</si>
  <si>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</si>
  <si>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</si>
  <si>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</si>
  <si>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</si>
  <si>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</si>
  <si>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</si>
  <si>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</si>
  <si>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</si>
  <si>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</si>
  <si>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</si>
  <si>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</si>
  <si>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</si>
  <si>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</si>
  <si>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</si>
  <si>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</si>
  <si>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</si>
  <si>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</si>
  <si>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</si>
  <si>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</si>
  <si>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</si>
  <si>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</si>
  <si>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</si>
  <si>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</si>
  <si>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</si>
  <si>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</si>
  <si>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</si>
  <si>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</si>
  <si>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</si>
  <si>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</si>
  <si>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</si>
  <si>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</si>
  <si>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</si>
  <si>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</si>
  <si>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</si>
  <si>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</si>
  <si>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</si>
  <si>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</si>
  <si>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</si>
  <si>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</si>
  <si>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</si>
  <si>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</si>
  <si>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</si>
  <si>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</si>
  <si>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</si>
  <si>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</si>
  <si>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</si>
  <si>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</si>
  <si>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</si>
  <si>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</si>
  <si>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</si>
  <si>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</si>
  <si>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</si>
  <si>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</si>
  <si>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</si>
  <si>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</si>
  <si>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</si>
  <si>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</si>
  <si>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</si>
  <si>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</si>
  <si>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</si>
  <si>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</si>
  <si>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</si>
  <si>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</si>
  <si>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</si>
  <si>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</si>
  <si>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</si>
  <si>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</si>
  <si>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</si>
  <si>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</si>
  <si>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</si>
  <si>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</si>
  <si>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</si>
  <si>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</si>
  <si>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</si>
  <si>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</si>
  <si>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</si>
  <si>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</si>
  <si>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</si>
  <si>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</si>
  <si>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</si>
  <si>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</si>
  <si>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</si>
  <si>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</si>
  <si>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</si>
  <si>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</si>
  <si>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</si>
  <si>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</si>
  <si>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</si>
  <si>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</si>
  <si>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</si>
  <si>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</si>
  <si>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</si>
  <si>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</si>
  <si>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</si>
  <si>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</si>
  <si>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</si>
  <si>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</si>
  <si>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</si>
  <si>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</si>
  <si>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</si>
  <si>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</si>
  <si>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</si>
  <si>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</si>
  <si>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</si>
  <si>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</si>
  <si>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</si>
  <si>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</si>
  <si>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</si>
  <si>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</si>
  <si>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</si>
  <si>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</si>
  <si>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</si>
  <si>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</si>
  <si>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</si>
  <si>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</si>
  <si>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</si>
  <si>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</si>
  <si>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</si>
  <si>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</si>
  <si>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</si>
  <si>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</si>
  <si>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</si>
  <si>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</si>
  <si>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</si>
  <si>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</si>
  <si>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</si>
  <si>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</si>
  <si>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</si>
  <si>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</si>
  <si>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</si>
  <si>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</si>
  <si>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</si>
  <si>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</si>
  <si>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</si>
  <si>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</si>
  <si>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</si>
  <si>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</si>
  <si>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</si>
  <si>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</si>
  <si>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</si>
  <si>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</si>
  <si>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</si>
  <si>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</si>
  <si>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</si>
  <si>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</si>
  <si>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</si>
  <si>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</si>
  <si>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</si>
  <si>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</si>
  <si>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</si>
  <si>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</si>
  <si>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</si>
  <si>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</si>
  <si>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</si>
  <si>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</si>
  <si>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</si>
  <si>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</si>
  <si>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</si>
  <si>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</si>
  <si>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</si>
  <si>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</si>
  <si>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</si>
  <si>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</si>
  <si>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</si>
  <si>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</si>
  <si>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</si>
  <si>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</si>
  <si>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</si>
  <si>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</si>
  <si>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</si>
  <si>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</si>
  <si>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</si>
  <si>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</si>
  <si>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</si>
  <si>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</si>
  <si>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</si>
  <si>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</si>
  <si>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</si>
  <si>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</si>
  <si>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</si>
  <si>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</si>
  <si>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</si>
  <si>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</si>
  <si>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</si>
  <si>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</si>
  <si>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</si>
  <si>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</si>
  <si>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</si>
  <si>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</si>
  <si>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</si>
  <si>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</si>
  <si>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</si>
  <si>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</si>
  <si>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</si>
  <si>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</si>
  <si>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</si>
  <si>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</si>
  <si>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</si>
  <si>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</si>
  <si>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</si>
  <si>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</si>
  <si>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</si>
  <si>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</si>
  <si>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</si>
  <si>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</si>
  <si>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</si>
  <si>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</si>
  <si>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</si>
  <si>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</si>
  <si>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</si>
  <si>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</si>
  <si>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</si>
  <si>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</si>
  <si>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</si>
  <si>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</si>
  <si>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</si>
  <si>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</si>
  <si>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</si>
  <si>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</si>
  <si>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</si>
  <si>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</si>
  <si>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</si>
  <si>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</si>
  <si>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</si>
  <si>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</si>
  <si>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</si>
  <si>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</si>
  <si>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</si>
  <si>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</si>
  <si>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</si>
  <si>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</si>
  <si>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</si>
  <si>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</si>
  <si>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</si>
  <si>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</si>
  <si>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</si>
  <si>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</si>
  <si>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</si>
  <si>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</si>
  <si>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</si>
  <si>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</si>
  <si>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</si>
  <si>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</si>
  <si>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</si>
  <si>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</si>
  <si>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</si>
  <si>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</si>
  <si>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</si>
  <si>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</si>
  <si>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</si>
  <si>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</si>
  <si>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</si>
  <si>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</si>
  <si>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</si>
  <si>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</si>
  <si>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</si>
  <si>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</si>
  <si>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</si>
  <si>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</si>
  <si>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</si>
  <si>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</si>
  <si>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</si>
  <si>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</si>
  <si>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</si>
  <si>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</si>
  <si>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</si>
  <si>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</si>
  <si>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</si>
  <si>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</si>
  <si>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</si>
  <si>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</si>
  <si>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</si>
  <si>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</si>
  <si>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</si>
  <si>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</si>
  <si>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</si>
  <si>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</si>
  <si>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</si>
  <si>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</si>
  <si>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</si>
  <si>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</si>
  <si>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</si>
  <si>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</si>
  <si>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</si>
  <si>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</si>
  <si>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</si>
  <si>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</si>
  <si>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</si>
  <si>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</si>
  <si>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</si>
  <si>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</si>
  <si>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</si>
  <si>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</si>
  <si>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</si>
  <si>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</si>
  <si>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</si>
  <si>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</si>
  <si>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</si>
  <si>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</si>
  <si>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</si>
  <si>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</si>
  <si>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</si>
  <si>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</si>
  <si>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</si>
  <si>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</si>
  <si>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</si>
  <si>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</si>
  <si>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</si>
  <si>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</si>
  <si>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</si>
  <si>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</si>
  <si>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</si>
  <si>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</si>
  <si>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</si>
  <si>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</si>
  <si>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</si>
  <si>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</si>
  <si>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</si>
  <si>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</si>
  <si>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</si>
  <si>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</si>
  <si>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</si>
  <si>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</si>
  <si>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</si>
  <si>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</si>
  <si>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</si>
  <si>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</si>
  <si>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</si>
  <si>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</si>
  <si>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</si>
  <si>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</si>
  <si>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</si>
  <si>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</si>
  <si>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</si>
  <si>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</si>
  <si>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</si>
  <si>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</si>
  <si>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</si>
  <si>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</si>
  <si>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</si>
  <si>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</si>
  <si>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</si>
  <si>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</si>
  <si>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</si>
  <si>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</si>
  <si>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</si>
  <si>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</si>
  <si>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</si>
  <si>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</si>
  <si>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</si>
  <si>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</si>
  <si>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</si>
  <si>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</si>
  <si>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</si>
  <si>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</si>
  <si>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</si>
  <si>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</si>
  <si>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</si>
  <si>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</si>
  <si>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</si>
  <si>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</si>
  <si>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</si>
  <si>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</si>
  <si>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</si>
  <si>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</si>
  <si>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</si>
  <si>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</si>
  <si>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</si>
  <si>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</si>
  <si>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</si>
  <si>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</si>
  <si>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</si>
  <si>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</si>
  <si>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</si>
  <si>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</si>
  <si>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</si>
  <si>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</si>
  <si>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</si>
  <si>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</si>
  <si>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</si>
  <si>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</si>
  <si>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</si>
  <si>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</si>
  <si>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</si>
  <si>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</si>
  <si>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</si>
  <si>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</si>
  <si>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</si>
  <si>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</si>
  <si>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</si>
  <si>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</si>
  <si>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</si>
  <si>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</si>
  <si>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</si>
  <si>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</si>
  <si>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</si>
  <si>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</si>
  <si>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</si>
  <si>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</si>
  <si>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</si>
  <si>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</si>
  <si>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</si>
  <si>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</si>
  <si>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</si>
  <si>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</si>
  <si>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</si>
  <si>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</si>
  <si>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</si>
  <si>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</si>
  <si>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</si>
  <si>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</si>
  <si>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</si>
  <si>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</si>
  <si>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</si>
  <si>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</si>
  <si>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</si>
  <si>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</si>
  <si>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</si>
  <si>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</si>
  <si>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</si>
  <si>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</si>
  <si>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</si>
  <si>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</si>
  <si>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</si>
  <si>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</si>
  <si>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</si>
  <si>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</si>
  <si>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</si>
  <si>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</si>
  <si>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</si>
  <si>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</si>
  <si>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</si>
  <si>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</si>
  <si>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</si>
  <si>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</si>
  <si>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</si>
  <si>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</si>
  <si>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</si>
  <si>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</si>
  <si>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</si>
  <si>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</si>
  <si>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</si>
  <si>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</si>
  <si>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</si>
  <si>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</si>
  <si>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</si>
  <si>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</si>
  <si>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</si>
  <si>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</si>
  <si>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</si>
  <si>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</si>
  <si>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</si>
  <si>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</si>
  <si>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</si>
  <si>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</si>
  <si>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</si>
  <si>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</si>
  <si>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</si>
  <si>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</si>
  <si>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</si>
  <si>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</si>
  <si>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</si>
  <si>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</si>
  <si>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</si>
  <si>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</si>
  <si>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</si>
  <si>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</si>
  <si>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</si>
  <si>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</si>
  <si>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</si>
  <si>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</si>
  <si>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</si>
  <si>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</si>
  <si>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</si>
  <si>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</si>
  <si>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</si>
  <si>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</si>
  <si>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</si>
  <si>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</si>
  <si>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</si>
  <si>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</si>
  <si>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</si>
  <si>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</si>
  <si>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</si>
  <si>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</si>
  <si>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</si>
  <si>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</si>
  <si>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</si>
  <si>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</si>
  <si>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</si>
  <si>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</si>
  <si>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</si>
  <si>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</si>
  <si>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</si>
  <si>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</si>
  <si>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</si>
  <si>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</si>
  <si>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</si>
  <si>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</si>
  <si>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</si>
  <si>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</si>
  <si>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</si>
  <si>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</si>
  <si>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</si>
  <si>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</si>
  <si>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</si>
  <si>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</si>
  <si>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</si>
  <si>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</si>
  <si>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</si>
  <si>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</si>
  <si>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</si>
  <si>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</si>
  <si>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</si>
  <si>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</si>
  <si>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</si>
  <si>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</si>
  <si>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</si>
  <si>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</si>
  <si>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</si>
  <si>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</si>
  <si>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</si>
  <si>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</si>
  <si>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</si>
  <si>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</si>
  <si>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</si>
  <si>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</si>
  <si>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</si>
  <si>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</si>
  <si>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</si>
  <si>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</si>
  <si>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</si>
  <si>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</si>
  <si>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</si>
  <si>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</si>
  <si>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</si>
  <si>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</si>
  <si>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</si>
  <si>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</si>
  <si>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</si>
  <si>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</si>
  <si>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</si>
  <si>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</si>
  <si>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</si>
  <si>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</si>
  <si>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</si>
  <si>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</si>
  <si>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</si>
  <si>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</si>
  <si>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</si>
  <si>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</si>
  <si>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</si>
  <si>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</si>
  <si>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</si>
  <si>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</si>
  <si>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</si>
  <si>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</si>
  <si>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</si>
  <si>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</si>
  <si>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</si>
  <si>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</si>
  <si>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</si>
  <si>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</si>
  <si>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</si>
  <si>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</si>
  <si>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</si>
  <si>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</si>
  <si>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</si>
  <si>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</si>
  <si>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</si>
  <si>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</si>
  <si>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</si>
  <si>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</si>
  <si>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</si>
  <si>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</si>
  <si>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</si>
  <si>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</si>
  <si>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</si>
  <si>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</si>
  <si>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</si>
  <si>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</si>
  <si>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</si>
  <si>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</si>
  <si>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</si>
  <si>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</si>
  <si>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</si>
  <si>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</si>
  <si>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</si>
  <si>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</si>
  <si>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</si>
  <si>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</si>
  <si>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</si>
  <si>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</si>
  <si>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</si>
  <si>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</si>
  <si>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</si>
  <si>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</si>
  <si>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</si>
  <si>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</si>
  <si>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</si>
  <si>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</si>
  <si>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</si>
  <si>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</si>
  <si>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</si>
  <si>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</si>
  <si>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</si>
  <si>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</si>
  <si>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</si>
  <si>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</si>
  <si>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</si>
  <si>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</si>
  <si>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</si>
  <si>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</si>
  <si>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</si>
  <si>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</si>
  <si>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</si>
  <si>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</si>
  <si>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</si>
  <si>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</si>
  <si>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</si>
  <si>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</si>
  <si>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</si>
  <si>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</si>
  <si>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</si>
  <si>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</si>
  <si>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</si>
  <si>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</si>
  <si>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</si>
  <si>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</si>
  <si>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</si>
  <si>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</si>
  <si>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</si>
  <si>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</si>
  <si>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</si>
  <si>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</si>
  <si>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</si>
  <si>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</si>
  <si>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</si>
  <si>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</si>
  <si>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</si>
  <si>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</si>
  <si>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</si>
  <si>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</si>
  <si>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</si>
  <si>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</si>
  <si>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</si>
  <si>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</si>
  <si>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</si>
  <si>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</si>
  <si>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</si>
  <si>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</si>
  <si>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</si>
  <si>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</si>
  <si>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</si>
  <si>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</si>
  <si>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</si>
  <si>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</si>
  <si>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</si>
  <si>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</si>
  <si>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</si>
  <si>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</si>
  <si>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</si>
  <si>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</si>
  <si>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</si>
  <si>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</si>
  <si>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</si>
  <si>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</si>
  <si>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</si>
  <si>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</si>
  <si>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</si>
  <si>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</si>
  <si>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</si>
  <si>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</si>
  <si>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</si>
  <si>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</si>
  <si>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</si>
  <si>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</si>
  <si>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</si>
  <si>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</si>
  <si>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</si>
  <si>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</si>
  <si>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</si>
  <si>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</si>
  <si>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</si>
  <si>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</si>
  <si>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</si>
  <si>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</si>
  <si>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</si>
  <si>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</si>
  <si>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</si>
  <si>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</si>
  <si>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</si>
  <si>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</si>
  <si>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</si>
  <si>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</si>
  <si>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</si>
  <si>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</si>
  <si>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</si>
  <si>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</si>
  <si>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</si>
  <si>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</si>
  <si>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</si>
  <si>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</si>
  <si>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</si>
  <si>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</si>
  <si>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</si>
  <si>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</si>
  <si>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</si>
  <si>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</si>
  <si>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</si>
  <si>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</si>
  <si>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</si>
  <si>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</si>
  <si>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</si>
  <si>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</si>
  <si>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</si>
  <si>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</si>
  <si>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</si>
  <si>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</si>
  <si>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</si>
  <si>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</si>
  <si>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</si>
  <si>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</si>
  <si>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</si>
  <si>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</si>
  <si>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</si>
  <si>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</si>
  <si>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</si>
  <si>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</si>
  <si>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</si>
  <si>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</si>
  <si>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</si>
  <si>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</si>
  <si>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</si>
  <si>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</si>
  <si>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</si>
  <si>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</si>
  <si>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</si>
  <si>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</si>
  <si>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</si>
  <si>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</si>
  <si>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</si>
  <si>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</si>
  <si>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</si>
  <si>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</si>
  <si>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</si>
  <si>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</si>
  <si>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</si>
  <si>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</si>
  <si>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</si>
  <si>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</si>
  <si>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</si>
  <si>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</si>
  <si>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</si>
  <si>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</si>
  <si>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</si>
  <si>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</si>
  <si>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</si>
  <si>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</si>
  <si>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</si>
  <si>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</si>
  <si>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</si>
  <si>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</si>
  <si>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</si>
  <si>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</si>
  <si>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</si>
  <si>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</si>
  <si>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</si>
  <si>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</si>
  <si>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</si>
  <si>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</si>
  <si>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</si>
  <si>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</si>
  <si>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</si>
  <si>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</si>
  <si>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</si>
  <si>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</si>
  <si>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</si>
  <si>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</si>
  <si>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</si>
  <si>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</si>
  <si>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</si>
  <si>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</si>
  <si>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</si>
  <si>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</si>
  <si>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</si>
  <si>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</si>
  <si>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</si>
  <si>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</si>
  <si>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</si>
  <si>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</si>
  <si>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</si>
  <si>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</si>
  <si>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</si>
  <si>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</si>
  <si>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</si>
  <si>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</si>
  <si>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</si>
  <si>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</si>
  <si>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</si>
  <si>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</si>
  <si>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</si>
  <si>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</si>
  <si>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</si>
  <si>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</si>
  <si>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</si>
  <si>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</si>
  <si>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</si>
  <si>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</si>
  <si>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</si>
  <si>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</si>
  <si>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</si>
  <si>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</si>
  <si>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</si>
  <si>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</si>
  <si>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</si>
  <si>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</si>
  <si>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</si>
  <si>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</si>
  <si>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</si>
  <si>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</si>
  <si>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</si>
  <si>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</si>
  <si>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</si>
  <si>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</si>
  <si>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</si>
  <si>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</si>
  <si>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</si>
  <si>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</si>
  <si>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</si>
  <si>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</si>
  <si>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</si>
  <si>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</si>
  <si>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</si>
  <si>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</si>
  <si>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</si>
  <si>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</si>
  <si>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</si>
  <si>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</si>
  <si>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</si>
  <si>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</si>
  <si>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</si>
  <si>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</si>
  <si>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</si>
  <si>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</si>
  <si>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</si>
  <si>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</si>
  <si>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</si>
  <si>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</si>
  <si>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</si>
  <si>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</si>
  <si>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</si>
  <si>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</si>
  <si>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</si>
  <si>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</si>
  <si>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</si>
  <si>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</si>
  <si>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</si>
  <si>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</si>
  <si>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</si>
  <si>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</si>
  <si>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</si>
  <si>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</si>
  <si>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</si>
  <si>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</si>
  <si>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</si>
  <si>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</si>
  <si>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</si>
  <si>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</si>
  <si>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</si>
  <si>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</si>
  <si>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</si>
  <si>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</si>
  <si>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</si>
  <si>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</si>
  <si>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</si>
  <si>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</si>
  <si>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</si>
  <si>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</si>
  <si>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</si>
  <si>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</si>
  <si>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</si>
  <si>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</si>
  <si>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</si>
  <si>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</si>
  <si>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</si>
  <si>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</si>
  <si>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</si>
  <si>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</si>
  <si>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</si>
  <si>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</si>
  <si>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</si>
  <si>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</si>
  <si>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</si>
  <si>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</si>
  <si>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</si>
  <si>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</si>
  <si>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</si>
  <si>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</si>
  <si>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</si>
  <si>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</si>
  <si>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</si>
  <si>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</si>
  <si>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</si>
  <si>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</si>
  <si>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</si>
  <si>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</si>
  <si>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</si>
  <si>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</si>
  <si>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</si>
  <si>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</si>
  <si>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</si>
  <si>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</si>
  <si>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</si>
  <si>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</si>
  <si>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</si>
  <si>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</si>
  <si>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</si>
  <si>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</si>
  <si>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</si>
  <si>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</si>
  <si>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</si>
  <si>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</si>
  <si>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</si>
  <si>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</si>
  <si>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</si>
  <si>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</si>
  <si>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</si>
  <si>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</si>
  <si>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</si>
  <si>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</si>
  <si>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</si>
  <si>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</si>
  <si>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</si>
  <si>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</si>
  <si>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</si>
  <si>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</si>
  <si>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</si>
  <si>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</si>
  <si>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</si>
  <si>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</si>
  <si>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</si>
  <si>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</si>
  <si>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</si>
  <si>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</si>
  <si>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</si>
  <si>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</si>
  <si>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</si>
  <si>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</si>
  <si>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</si>
  <si>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</si>
  <si>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</si>
  <si>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</si>
  <si>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</si>
  <si>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</si>
  <si>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</si>
  <si>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</si>
  <si>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</si>
  <si>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</si>
  <si>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</si>
  <si>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</si>
  <si>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</si>
  <si>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</si>
  <si>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</si>
  <si>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</si>
  <si>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</si>
  <si>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</si>
  <si>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</si>
  <si>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</si>
  <si>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</si>
  <si>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</si>
  <si>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</si>
  <si>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</si>
  <si>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</si>
  <si>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</si>
  <si>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</si>
  <si>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</si>
  <si>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</si>
  <si>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</si>
  <si>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</si>
  <si>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</si>
  <si>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</si>
  <si>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</si>
  <si>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</si>
  <si>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</si>
  <si>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</si>
  <si>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</si>
  <si>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</si>
  <si>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</si>
  <si>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</si>
  <si>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</si>
  <si>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</si>
  <si>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</si>
  <si>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</si>
  <si>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</si>
  <si>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</si>
  <si>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</si>
  <si>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</si>
  <si>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</si>
  <si>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</si>
  <si>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</si>
  <si>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</si>
  <si>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</si>
  <si>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</si>
  <si>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</si>
  <si>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</si>
  <si>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</si>
  <si>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</si>
  <si>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</si>
  <si>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</si>
  <si>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</si>
  <si>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</si>
  <si>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</si>
  <si>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</si>
  <si>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</si>
  <si>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</si>
  <si>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</si>
  <si>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</si>
  <si>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</si>
  <si>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</si>
  <si>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</si>
  <si>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</si>
  <si>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</si>
  <si>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</si>
  <si>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</si>
  <si>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</si>
  <si>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</si>
  <si>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</si>
  <si>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</si>
  <si>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</si>
  <si>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</si>
  <si>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</si>
  <si>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</si>
  <si>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</si>
  <si>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</si>
  <si>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</si>
  <si>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</si>
  <si>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</si>
  <si>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</si>
  <si>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</si>
  <si>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</si>
  <si>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</si>
  <si>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</si>
  <si>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</si>
  <si>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</si>
  <si>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</si>
  <si>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</si>
  <si>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</si>
  <si>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</si>
  <si>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</si>
  <si>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</si>
  <si>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</si>
  <si>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</si>
  <si>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</si>
  <si>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</si>
  <si>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</si>
  <si>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</si>
  <si>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</si>
  <si>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</si>
  <si>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</si>
  <si>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</si>
  <si>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</si>
  <si>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</si>
  <si>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</si>
  <si>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</si>
  <si>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</si>
  <si>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</si>
  <si>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</si>
  <si>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</si>
  <si>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</si>
  <si>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</si>
  <si>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</si>
  <si>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</si>
  <si>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</si>
  <si>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</si>
  <si>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</si>
  <si>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</si>
  <si>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</si>
  <si>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</si>
  <si>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</si>
  <si>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</si>
  <si>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</si>
  <si>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</si>
  <si>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</si>
  <si>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</si>
  <si>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</si>
  <si>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</si>
  <si>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</si>
  <si>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</si>
  <si>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</si>
  <si>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</si>
  <si>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</si>
  <si>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</si>
  <si>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</si>
  <si>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</si>
  <si>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</si>
  <si>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</si>
  <si>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</si>
  <si>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</si>
  <si>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</si>
  <si>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</si>
  <si>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</si>
  <si>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</si>
  <si>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</si>
  <si>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</si>
  <si>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</si>
  <si>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</si>
  <si>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</si>
  <si>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</si>
  <si>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</si>
  <si>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</si>
  <si>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</si>
  <si>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</si>
  <si>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</si>
  <si>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</si>
  <si>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</si>
  <si>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</si>
  <si>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</si>
  <si>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</si>
  <si>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</si>
  <si>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</si>
  <si>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</si>
  <si>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</si>
  <si>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</si>
  <si>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</si>
  <si>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</si>
  <si>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</si>
  <si>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</si>
  <si>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</si>
  <si>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</si>
  <si>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</si>
  <si>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</si>
  <si>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</si>
  <si>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</si>
  <si>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</si>
  <si>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</si>
  <si>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</si>
  <si>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</si>
  <si>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</si>
  <si>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</si>
  <si>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</si>
  <si>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</si>
  <si>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</si>
  <si>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</si>
  <si>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</si>
  <si>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</si>
  <si>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</si>
  <si>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</si>
  <si>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</si>
  <si>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</si>
  <si>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</si>
  <si>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</si>
  <si>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</si>
  <si>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</si>
  <si>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</si>
  <si>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</si>
  <si>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</si>
  <si>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</si>
  <si>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</si>
  <si>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</si>
  <si>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</si>
  <si>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</si>
  <si>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</si>
  <si>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</si>
  <si>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</si>
  <si>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</si>
  <si>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</si>
  <si>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</si>
  <si>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</si>
  <si>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</si>
  <si>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</si>
  <si>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</si>
  <si>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</si>
  <si>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</si>
  <si>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</si>
  <si>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</si>
  <si>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</si>
  <si>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</si>
  <si>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</si>
  <si>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</si>
  <si>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</si>
  <si>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</si>
  <si>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</si>
  <si>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</si>
  <si>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</si>
  <si>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</si>
  <si>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</si>
  <si>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</si>
  <si>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</si>
  <si>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</si>
  <si>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</si>
  <si>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</si>
  <si>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</si>
  <si>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</si>
  <si>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</si>
  <si>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</si>
  <si>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</si>
  <si>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</si>
  <si>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</si>
  <si>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</si>
  <si>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</si>
  <si>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</si>
  <si>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</si>
  <si>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</si>
  <si>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</si>
  <si>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</si>
  <si>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</si>
  <si>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</si>
  <si>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</si>
  <si>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</si>
  <si>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</si>
  <si>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</si>
  <si>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</si>
  <si>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</si>
  <si>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</si>
  <si>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</si>
  <si>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</si>
  <si>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</si>
  <si>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</si>
  <si>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</si>
  <si>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</si>
  <si>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</si>
  <si>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</si>
  <si>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</si>
  <si>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</si>
  <si>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</si>
  <si>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</si>
  <si>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</si>
  <si>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</si>
  <si>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</si>
  <si>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</si>
  <si>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</si>
  <si>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</si>
  <si>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</si>
  <si>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</si>
  <si>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</si>
  <si>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</si>
  <si>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</si>
  <si>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</si>
  <si>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</si>
  <si>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</si>
  <si>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</si>
  <si>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</si>
  <si>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</si>
  <si>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</si>
  <si>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</si>
  <si>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</si>
  <si>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</si>
  <si>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</si>
  <si>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</si>
  <si>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</si>
  <si>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</si>
  <si>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</si>
  <si>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</si>
  <si>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</si>
  <si>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</si>
  <si>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</si>
  <si>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</si>
  <si>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</si>
  <si>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</si>
  <si>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</si>
  <si>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</si>
  <si>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</si>
  <si>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</si>
  <si>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</si>
  <si>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</si>
  <si>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</si>
  <si>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</si>
  <si>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</si>
  <si>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</si>
  <si>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</si>
  <si>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</si>
  <si>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</si>
  <si>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</si>
  <si>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</si>
  <si>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</si>
  <si>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</si>
  <si>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</si>
  <si>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</si>
  <si>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</si>
  <si>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</si>
  <si>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</si>
  <si>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</si>
  <si>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</si>
  <si>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</si>
  <si>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</si>
  <si>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</si>
  <si>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</si>
  <si>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</si>
  <si>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</si>
  <si>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</si>
  <si>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</si>
  <si>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</si>
  <si>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</si>
  <si>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</si>
  <si>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</si>
  <si>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</si>
  <si>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</si>
  <si>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</si>
  <si>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</si>
  <si>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</si>
  <si>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</si>
  <si>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</si>
  <si>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</si>
  <si>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</si>
  <si>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</si>
  <si>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</si>
  <si>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</si>
  <si>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</si>
  <si>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</si>
  <si>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</si>
  <si>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</si>
  <si>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</si>
  <si>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</si>
  <si>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</si>
  <si>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</si>
  <si>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</si>
  <si>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</si>
  <si>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</si>
  <si>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</si>
  <si>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</si>
  <si>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</si>
  <si>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</si>
  <si>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</si>
  <si>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</si>
  <si>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</si>
  <si>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</si>
  <si>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</si>
  <si>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</si>
  <si>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</si>
  <si>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</si>
  <si>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</si>
  <si>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</si>
  <si>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</si>
  <si>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</si>
  <si>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</si>
  <si>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</si>
  <si>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</si>
  <si>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</si>
  <si>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</si>
  <si>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</si>
  <si>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</si>
  <si>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</si>
  <si>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</si>
  <si>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</si>
  <si>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</si>
  <si>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</si>
  <si>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</si>
  <si>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</si>
  <si>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</si>
  <si>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</si>
  <si>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</si>
  <si>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</si>
  <si>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</si>
  <si>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</si>
  <si>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</si>
  <si>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</si>
  <si>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</si>
  <si>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</si>
  <si>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</si>
  <si>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</si>
  <si>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</si>
  <si>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</si>
  <si>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</si>
  <si>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</si>
  <si>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</si>
  <si>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</si>
  <si>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</si>
  <si>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</si>
  <si>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</si>
  <si>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</si>
  <si>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</si>
  <si>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</si>
  <si>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</si>
  <si>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</si>
  <si>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</si>
  <si>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</si>
  <si>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</si>
  <si>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</si>
  <si>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</si>
  <si>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</si>
  <si>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</si>
  <si>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</si>
  <si>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</si>
  <si>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</si>
  <si>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</si>
  <si>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</si>
  <si>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</si>
  <si>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</si>
  <si>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</si>
  <si>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</si>
  <si>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</si>
  <si>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</si>
  <si>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</si>
  <si>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</si>
  <si>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</si>
  <si>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</si>
  <si>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</si>
  <si>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</si>
  <si>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</si>
  <si>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</si>
  <si>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</si>
  <si>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</si>
  <si>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</si>
  <si>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</si>
  <si>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</si>
  <si>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</si>
  <si>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</si>
  <si>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</si>
  <si>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</si>
  <si>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</si>
  <si>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</si>
  <si>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</si>
  <si>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</si>
  <si>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</si>
  <si>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</si>
  <si>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</si>
  <si>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</si>
  <si>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</si>
  <si>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</si>
  <si>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</si>
  <si>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</si>
  <si>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</si>
  <si>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</si>
  <si>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</si>
  <si>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</si>
  <si>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</si>
  <si>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</si>
  <si>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</si>
  <si>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</si>
  <si>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</si>
  <si>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</si>
  <si>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</si>
  <si>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</si>
  <si>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</si>
  <si>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</si>
  <si>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</si>
  <si>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</si>
  <si>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</si>
  <si>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</si>
  <si>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</si>
  <si>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</si>
  <si>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</si>
  <si>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</si>
  <si>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</si>
  <si>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</si>
  <si>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</si>
  <si>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</si>
  <si>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</si>
  <si>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</si>
  <si>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</si>
  <si>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</si>
  <si>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</si>
  <si>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</si>
  <si>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</si>
  <si>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</si>
  <si>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</si>
  <si>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</si>
  <si>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</si>
  <si>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</si>
  <si>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</si>
  <si>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</si>
  <si>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</si>
  <si>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</si>
  <si>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</si>
  <si>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</si>
  <si>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</si>
  <si>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</si>
  <si>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</si>
  <si>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</si>
  <si>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</si>
  <si>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</si>
  <si>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</si>
  <si>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</si>
  <si>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</si>
  <si>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</si>
  <si>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</si>
  <si>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</si>
  <si>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</si>
  <si>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</si>
  <si>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</si>
  <si>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</si>
  <si>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</si>
  <si>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</si>
  <si>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</si>
  <si>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</si>
  <si>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</si>
  <si>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</si>
  <si>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</si>
  <si>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</si>
  <si>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</si>
  <si>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</si>
  <si>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</si>
  <si>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</si>
  <si>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</si>
  <si>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</si>
  <si>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</si>
  <si>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</si>
  <si>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</si>
  <si>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</si>
  <si>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</si>
  <si>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</si>
  <si>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</si>
  <si>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</si>
  <si>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</si>
  <si>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</si>
  <si>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</si>
  <si>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</si>
  <si>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</si>
  <si>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</si>
  <si>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</si>
  <si>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</si>
  <si>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</si>
  <si>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</si>
  <si>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</si>
  <si>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</si>
  <si>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</si>
  <si>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</si>
  <si>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</si>
  <si>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</si>
  <si>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</si>
  <si>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</si>
  <si>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</si>
  <si>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</si>
  <si>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</si>
  <si>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</si>
  <si>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</si>
  <si>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</si>
  <si>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</si>
  <si>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</si>
  <si>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</si>
  <si>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</si>
  <si>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</si>
  <si>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</si>
  <si>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</si>
  <si>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</si>
  <si>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</si>
  <si>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</si>
  <si>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</si>
  <si>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</si>
  <si>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</si>
  <si>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</si>
  <si>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</si>
  <si>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</si>
  <si>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</si>
  <si>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</si>
  <si>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</si>
  <si>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</si>
  <si>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</si>
  <si>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</si>
  <si>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</si>
  <si>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</si>
  <si>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</si>
  <si>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</si>
  <si>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</si>
  <si>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</si>
  <si>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</si>
  <si>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</si>
  <si>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</si>
  <si>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</si>
  <si>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</si>
  <si>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</si>
  <si>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</si>
  <si>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</si>
  <si>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</si>
  <si>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</si>
  <si>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</si>
  <si>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</si>
  <si>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</si>
  <si>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</si>
  <si>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</si>
  <si>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</si>
  <si>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</si>
  <si>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</si>
  <si>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</si>
  <si>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</si>
  <si>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</si>
  <si>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</si>
  <si>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</si>
  <si>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</si>
  <si>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</si>
  <si>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</si>
  <si>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</si>
  <si>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</si>
  <si>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</si>
  <si>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</si>
  <si>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</si>
  <si>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</si>
  <si>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</si>
  <si>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</si>
  <si>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</si>
  <si>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</si>
  <si>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</si>
  <si>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</si>
  <si>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</si>
  <si>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</si>
  <si>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</si>
  <si>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</si>
  <si>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</si>
  <si>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</si>
  <si>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</si>
  <si>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</si>
  <si>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</si>
  <si>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</si>
  <si>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</si>
  <si>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</si>
  <si>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</si>
  <si>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</si>
  <si>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</si>
  <si>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</si>
  <si>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</si>
  <si>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</si>
  <si>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</si>
  <si>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</si>
  <si>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</si>
  <si>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</si>
  <si>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</si>
  <si>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</si>
  <si>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</si>
  <si>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</si>
  <si>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</si>
  <si>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</si>
  <si>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</si>
  <si>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</si>
  <si>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</si>
  <si>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</si>
  <si>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</si>
  <si>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</si>
  <si>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</si>
  <si>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</si>
  <si>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</si>
  <si>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</si>
  <si>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</si>
  <si>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</si>
  <si>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</si>
  <si>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</si>
  <si>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</si>
  <si>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</si>
  <si>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</si>
  <si>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</si>
  <si>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</si>
  <si>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</si>
  <si>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</si>
  <si>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</si>
  <si>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</si>
  <si>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</si>
  <si>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</si>
  <si>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</si>
  <si>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</si>
  <si>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</si>
  <si>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</si>
  <si>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</si>
  <si>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</si>
  <si>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</si>
  <si>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</si>
  <si>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</si>
  <si>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</si>
  <si>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</si>
  <si>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</si>
  <si>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</si>
  <si>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</si>
  <si>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</si>
  <si>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</si>
  <si>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</si>
  <si>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</si>
  <si>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</si>
  <si>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</si>
  <si>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</si>
  <si>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</si>
  <si>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</si>
  <si>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</si>
  <si>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</si>
  <si>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</si>
  <si>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</si>
  <si>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</si>
  <si>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</si>
  <si>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</si>
  <si>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</si>
  <si>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</si>
  <si>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</si>
  <si>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</si>
  <si>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</si>
  <si>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</si>
  <si>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</si>
  <si>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</si>
  <si>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</si>
  <si>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</si>
  <si>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</si>
  <si>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</si>
  <si>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</si>
  <si>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</si>
  <si>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</si>
  <si>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</si>
  <si>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</si>
  <si>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</si>
  <si>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</si>
  <si>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</si>
  <si>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</si>
  <si>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</si>
  <si>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</si>
  <si>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</si>
  <si>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</si>
  <si>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</si>
  <si>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</si>
  <si>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</si>
  <si>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</si>
  <si>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</si>
  <si>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</si>
  <si>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</si>
  <si>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</si>
  <si>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</si>
  <si>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</si>
  <si>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</si>
  <si>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</si>
  <si>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</si>
  <si>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</si>
  <si>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</si>
  <si>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</si>
  <si>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</si>
  <si>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</si>
  <si>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</si>
  <si>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</si>
  <si>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</si>
  <si>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</si>
  <si>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</si>
  <si>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</si>
  <si>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</si>
  <si>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</si>
  <si>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</si>
  <si>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</si>
  <si>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</si>
  <si>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</si>
  <si>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</si>
  <si>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</si>
  <si>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</si>
  <si>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</si>
  <si>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</si>
  <si>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</si>
  <si>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</si>
  <si>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</si>
  <si>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</si>
  <si>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</si>
  <si>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</si>
  <si>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</si>
  <si>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</si>
  <si>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</si>
  <si>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</si>
  <si>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</si>
  <si>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</si>
  <si>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</si>
  <si>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</si>
  <si>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</si>
  <si>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</si>
  <si>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</si>
  <si>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</si>
  <si>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</si>
  <si>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</si>
  <si>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</si>
  <si>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</si>
  <si>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</si>
  <si>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</si>
  <si>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</si>
  <si>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</si>
  <si>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</si>
  <si>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</si>
  <si>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</si>
  <si>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</si>
  <si>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</si>
  <si>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</si>
  <si>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</si>
  <si>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</si>
  <si>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</si>
  <si>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</si>
  <si>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</si>
  <si>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</si>
  <si>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</si>
  <si>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</si>
  <si>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</si>
  <si>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</si>
  <si>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</si>
  <si>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</si>
  <si>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</si>
  <si>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</si>
  <si>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</si>
  <si>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</si>
  <si>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</si>
  <si>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</si>
  <si>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</si>
  <si>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</si>
  <si>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</si>
  <si>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</si>
  <si>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</si>
  <si>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</si>
  <si>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</si>
  <si>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</si>
  <si>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</si>
  <si>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</si>
  <si>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</si>
  <si>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</si>
  <si>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</si>
  <si>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</si>
  <si>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</si>
  <si>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</si>
  <si>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</si>
  <si>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</si>
  <si>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</si>
  <si>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</si>
  <si>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</si>
  <si>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</si>
  <si>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</si>
  <si>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</si>
  <si>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</si>
  <si>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</si>
  <si>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</si>
  <si>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</si>
  <si>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</si>
  <si>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</si>
  <si>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</si>
  <si>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</si>
  <si>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</si>
  <si>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</si>
  <si>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</si>
  <si>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</si>
  <si>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</si>
  <si>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</si>
  <si>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</si>
  <si>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</si>
  <si>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</si>
  <si>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</si>
  <si>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</si>
  <si>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</si>
  <si>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</si>
  <si>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</si>
  <si>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</si>
  <si>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</si>
  <si>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</si>
  <si>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</si>
  <si>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</si>
  <si>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</si>
  <si>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</si>
  <si>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</si>
  <si>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</si>
  <si>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</si>
  <si>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</si>
  <si>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</si>
  <si>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</si>
  <si>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</si>
  <si>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</si>
  <si>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</si>
  <si>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</si>
  <si>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</si>
  <si>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</si>
  <si>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</si>
  <si>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</si>
  <si>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</si>
  <si>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</si>
  <si>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</si>
  <si>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</si>
  <si>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</si>
  <si>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</si>
  <si>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</si>
  <si>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</si>
  <si>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</si>
  <si>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</si>
  <si>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</si>
  <si>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</si>
  <si>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</si>
  <si>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</si>
  <si>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</si>
  <si>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</si>
  <si>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</si>
  <si>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</si>
  <si>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</si>
  <si>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</si>
  <si>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</si>
  <si>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</si>
  <si>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</si>
  <si>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</si>
  <si>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</si>
  <si>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</si>
  <si>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</si>
  <si>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</si>
  <si>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</si>
  <si>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</si>
  <si>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</si>
  <si>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</si>
  <si>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</si>
  <si>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</si>
  <si>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</si>
  <si>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</si>
  <si>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</si>
  <si>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</si>
  <si>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</si>
  <si>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</si>
  <si>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</si>
  <si>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</si>
  <si>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</si>
  <si>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</si>
  <si>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</si>
  <si>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</si>
  <si>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</si>
  <si>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</si>
  <si>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</si>
  <si>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</si>
  <si>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</si>
  <si>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</si>
  <si>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</si>
  <si>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</si>
  <si>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</si>
  <si>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</si>
  <si>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</si>
  <si>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</si>
  <si>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</si>
  <si>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</si>
  <si>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</si>
  <si>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</si>
  <si>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</si>
  <si>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</si>
  <si>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</si>
  <si>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</si>
  <si>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</si>
  <si>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</si>
  <si>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</si>
  <si>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</si>
  <si>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</si>
  <si>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</si>
  <si>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</si>
  <si>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</si>
  <si>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</si>
  <si>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</si>
  <si>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</si>
  <si>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</si>
  <si>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</si>
  <si>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</si>
  <si>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</si>
  <si>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</si>
  <si>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</si>
  <si>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</si>
  <si>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</si>
  <si>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</si>
  <si>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</si>
  <si>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</si>
  <si>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</si>
  <si>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</si>
  <si>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</si>
  <si>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</si>
  <si>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</si>
  <si>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</si>
  <si>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</si>
  <si>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</si>
  <si>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</si>
  <si>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</si>
  <si>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</si>
  <si>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</si>
  <si>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</si>
  <si>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</si>
  <si>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</si>
  <si>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</si>
  <si>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</si>
  <si>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</si>
  <si>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</si>
  <si>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</si>
  <si>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</si>
  <si>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</si>
  <si>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</si>
  <si>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</si>
  <si>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</si>
  <si>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</si>
  <si>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</si>
  <si>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</si>
  <si>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</si>
  <si>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</si>
  <si>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</si>
  <si>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</si>
  <si>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</si>
  <si>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</si>
  <si>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</si>
  <si>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</si>
  <si>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</si>
  <si>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</si>
  <si>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</si>
  <si>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</si>
  <si>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</si>
  <si>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</si>
  <si>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</si>
  <si>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</si>
  <si>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</si>
  <si>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</si>
  <si>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</si>
  <si>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</si>
  <si>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</si>
  <si>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</si>
  <si>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</si>
  <si>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</si>
  <si>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</si>
  <si>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</si>
  <si>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</si>
  <si>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</si>
  <si>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</si>
  <si>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</si>
  <si>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</si>
  <si>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</si>
  <si>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</si>
  <si>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</si>
  <si>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</si>
  <si>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</si>
  <si>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</si>
  <si>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</si>
  <si>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</si>
  <si>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</si>
  <si>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</si>
  <si>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</si>
  <si>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</si>
  <si>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</si>
  <si>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</si>
  <si>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</si>
  <si>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</si>
  <si>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</si>
  <si>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</si>
  <si>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</si>
  <si>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</si>
  <si>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</si>
  <si>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</si>
  <si>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</si>
  <si>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</si>
  <si>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</si>
  <si>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</si>
  <si>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</si>
  <si>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</si>
  <si>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</si>
  <si>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</si>
  <si>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</si>
  <si>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</si>
  <si>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</si>
  <si>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</si>
  <si>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</si>
  <si>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</si>
  <si>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</si>
  <si>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</si>
  <si>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</si>
  <si>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</si>
  <si>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</si>
  <si>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</si>
  <si>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</si>
  <si>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</si>
  <si>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</si>
  <si>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</si>
  <si>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</si>
  <si>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</si>
  <si>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</si>
  <si>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</si>
  <si>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</si>
  <si>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</si>
  <si>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</si>
  <si>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</si>
  <si>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</si>
  <si>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</si>
  <si>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</si>
  <si>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</si>
  <si>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</si>
  <si>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</si>
  <si>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</si>
  <si>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</si>
  <si>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</si>
  <si>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</si>
  <si>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</si>
  <si>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</si>
  <si>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</si>
  <si>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</si>
  <si>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</si>
  <si>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</si>
  <si>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</si>
  <si>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</si>
  <si>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</si>
  <si>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</si>
  <si>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</si>
  <si>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</si>
  <si>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</si>
  <si>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</si>
  <si>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</si>
  <si>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</si>
  <si>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</si>
  <si>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</si>
  <si>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</si>
  <si>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</si>
  <si>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</si>
  <si>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</si>
  <si>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</si>
  <si>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</si>
  <si>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</si>
  <si>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</si>
  <si>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</si>
  <si>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</si>
  <si>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</si>
  <si>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</si>
  <si>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</si>
  <si>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</si>
  <si>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</si>
  <si>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</si>
  <si>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</si>
  <si>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</si>
  <si>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</si>
  <si>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</si>
  <si>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</si>
  <si>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</si>
  <si>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</si>
  <si>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</si>
  <si>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</si>
  <si>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</si>
  <si>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</si>
  <si>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</si>
  <si>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</si>
  <si>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</si>
  <si>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</si>
  <si>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</si>
  <si>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</si>
  <si>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</si>
  <si>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</si>
  <si>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</si>
  <si>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</si>
  <si>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</si>
  <si>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</si>
  <si>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</si>
  <si>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</si>
  <si>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</si>
  <si>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</si>
  <si>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</si>
  <si>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</si>
  <si>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</si>
  <si>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</si>
  <si>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</si>
  <si>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</si>
  <si>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</si>
  <si>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</si>
  <si>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</si>
  <si>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</si>
  <si>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</si>
  <si>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</si>
  <si>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</si>
  <si>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</si>
  <si>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</si>
  <si>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</si>
  <si>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</si>
  <si>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</si>
  <si>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</si>
  <si>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</si>
  <si>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</si>
  <si>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</si>
  <si>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</si>
  <si>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</si>
  <si>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</si>
  <si>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</si>
  <si>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</si>
  <si>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</si>
  <si>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</si>
  <si>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</si>
  <si>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</si>
  <si>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</si>
  <si>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</si>
  <si>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</si>
  <si>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</si>
  <si>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</si>
  <si>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</si>
  <si>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</si>
  <si>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</si>
  <si>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</si>
  <si>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</si>
  <si>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</si>
  <si>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</si>
  <si>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</si>
  <si>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</si>
  <si>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</si>
  <si>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</si>
  <si>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</si>
  <si>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</si>
  <si>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</si>
  <si>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</si>
  <si>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</si>
  <si>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</si>
  <si>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</si>
  <si>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</si>
  <si>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</si>
  <si>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</si>
  <si>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</si>
  <si>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</si>
  <si>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</si>
  <si>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</si>
  <si>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</si>
  <si>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</si>
  <si>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</si>
  <si>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</si>
  <si>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</si>
  <si>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</si>
  <si>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</si>
  <si>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</si>
  <si>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</si>
  <si>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</si>
  <si>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</si>
  <si>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</si>
  <si>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</si>
  <si>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</si>
  <si>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</si>
  <si>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</si>
  <si>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</si>
  <si>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</si>
  <si>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</si>
  <si>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</si>
  <si>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</si>
  <si>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</si>
  <si>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</si>
  <si>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</si>
  <si>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</si>
  <si>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</si>
  <si>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</si>
  <si>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</si>
  <si>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</si>
  <si>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</si>
  <si>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</si>
  <si>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</si>
  <si>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</si>
  <si>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</si>
  <si>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</si>
  <si>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</si>
  <si>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</si>
  <si>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</si>
  <si>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</si>
  <si>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</si>
  <si>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</si>
  <si>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</si>
  <si>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</si>
  <si>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</si>
  <si>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</si>
  <si>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</si>
  <si>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</si>
  <si>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</si>
  <si>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</si>
  <si>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</si>
  <si>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</si>
  <si>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</si>
  <si>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</si>
  <si>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</si>
  <si>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</si>
  <si>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</si>
  <si>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</si>
  <si>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</si>
  <si>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</si>
  <si>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</si>
  <si>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</si>
  <si>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</si>
  <si>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</si>
  <si>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</si>
  <si>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</si>
  <si>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</si>
  <si>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</si>
  <si>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</si>
  <si>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</si>
  <si>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</si>
  <si>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</si>
  <si>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</si>
  <si>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</si>
  <si>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</si>
  <si>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</si>
  <si>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</si>
  <si>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</si>
  <si>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</si>
  <si>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</si>
  <si>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</si>
  <si>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</si>
  <si>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</si>
  <si>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</si>
  <si>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</si>
  <si>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</si>
  <si>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</si>
  <si>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</si>
  <si>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</si>
  <si>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</si>
  <si>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</si>
  <si>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</si>
  <si>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</si>
  <si>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</si>
  <si>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</si>
  <si>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</si>
  <si>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</si>
  <si>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</si>
  <si>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</si>
  <si>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</si>
  <si>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</si>
  <si>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</si>
  <si>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</si>
  <si>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</si>
  <si>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</si>
  <si>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</si>
  <si>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</si>
  <si>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</si>
  <si>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</si>
  <si>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</si>
  <si>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</si>
  <si>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</si>
  <si>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</si>
  <si>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</si>
  <si>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</si>
  <si>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</si>
  <si>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</si>
  <si>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</si>
  <si>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</si>
  <si>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</si>
  <si>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</si>
  <si>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</si>
  <si>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</si>
  <si>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</si>
  <si>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</si>
  <si>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</si>
  <si>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</si>
  <si>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</si>
  <si>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</si>
  <si>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</si>
  <si>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</si>
  <si>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</si>
  <si>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</si>
  <si>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</si>
  <si>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</si>
  <si>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</si>
  <si>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</si>
  <si>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</si>
  <si>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</si>
  <si>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</si>
  <si>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</si>
  <si>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</si>
  <si>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</si>
  <si>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</si>
  <si>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</si>
  <si>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</si>
  <si>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</si>
  <si>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</si>
  <si>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</si>
  <si>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</si>
  <si>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</si>
  <si>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</si>
  <si>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</si>
  <si>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</si>
  <si>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</si>
  <si>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</si>
  <si>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</si>
  <si>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</si>
  <si>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</si>
  <si>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</si>
  <si>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</si>
  <si>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</si>
  <si>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</si>
  <si>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</si>
  <si>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</si>
  <si>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</si>
  <si>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</si>
  <si>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</si>
  <si>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</si>
  <si>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</si>
  <si>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</si>
  <si>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</si>
  <si>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</si>
  <si>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</si>
  <si>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</si>
  <si>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</si>
  <si>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</si>
  <si>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</si>
  <si>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</si>
  <si>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</si>
  <si>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</si>
  <si>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</si>
  <si>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</si>
  <si>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</si>
  <si>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</si>
  <si>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</si>
  <si>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</si>
  <si>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</si>
  <si>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</si>
  <si>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</si>
  <si>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</si>
  <si>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</si>
  <si>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</si>
  <si>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</si>
  <si>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</si>
  <si>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</si>
  <si>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</si>
  <si>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</si>
  <si>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</si>
  <si>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</si>
  <si>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</si>
  <si>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</si>
  <si>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</si>
  <si>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</si>
  <si>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</si>
  <si>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</si>
  <si>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</si>
  <si>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</si>
  <si>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</si>
  <si>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</si>
  <si>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</si>
  <si>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</si>
  <si>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</si>
  <si>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</si>
  <si>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</si>
  <si>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</si>
  <si>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</si>
  <si>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</si>
  <si>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</si>
  <si>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</si>
  <si>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</si>
  <si>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</si>
  <si>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</si>
  <si>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</si>
  <si>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</si>
  <si>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</si>
  <si>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</si>
  <si>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</si>
  <si>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</si>
  <si>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</si>
  <si>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</si>
  <si>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</si>
  <si>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</si>
  <si>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</si>
  <si>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</si>
  <si>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</si>
  <si>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</si>
  <si>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</si>
  <si>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</si>
  <si>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</si>
  <si>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</si>
  <si>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</si>
  <si>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</si>
  <si>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</si>
  <si>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</si>
  <si>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</si>
  <si>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</si>
  <si>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</si>
  <si>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</si>
  <si>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</si>
  <si>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</si>
  <si>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</si>
  <si>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</si>
  <si>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</si>
  <si>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</si>
  <si>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</si>
  <si>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</si>
  <si>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</si>
  <si>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</si>
  <si>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</si>
  <si>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</si>
  <si>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</si>
  <si>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</si>
  <si>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</si>
  <si>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</si>
  <si>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</si>
  <si>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</si>
  <si>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</si>
  <si>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</si>
  <si>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</si>
  <si>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</si>
  <si>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</si>
  <si>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</si>
  <si>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</si>
  <si>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</si>
  <si>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</si>
  <si>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</si>
  <si>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</si>
  <si>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</si>
  <si>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</si>
  <si>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</si>
  <si>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</si>
  <si>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</si>
  <si>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</si>
  <si>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</si>
  <si>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</si>
  <si>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</si>
  <si>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</si>
  <si>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</si>
  <si>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</si>
  <si>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</si>
  <si>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</si>
  <si>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</si>
  <si>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</si>
  <si>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</si>
  <si>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</si>
  <si>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</si>
  <si>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</si>
  <si>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</si>
  <si>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</si>
  <si>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</si>
  <si>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</si>
  <si>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</si>
  <si>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</si>
  <si>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</si>
  <si>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</si>
  <si>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</si>
  <si>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</si>
  <si>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</si>
  <si>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</si>
  <si>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</si>
  <si>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</si>
  <si>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</si>
  <si>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</si>
  <si>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</si>
  <si>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</si>
  <si>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</si>
  <si>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</si>
  <si>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</si>
  <si>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</si>
  <si>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</si>
  <si>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</si>
  <si>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</si>
  <si>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</si>
  <si>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</si>
  <si>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</si>
  <si>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</si>
  <si>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</si>
  <si>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</si>
  <si>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</si>
  <si>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</si>
  <si>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</si>
  <si>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</si>
  <si>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</si>
  <si>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</si>
  <si>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</si>
  <si>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</si>
  <si>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</si>
  <si>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</si>
  <si>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</si>
  <si>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</si>
  <si>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</si>
  <si>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</si>
  <si>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</si>
  <si>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</si>
  <si>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</si>
  <si>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</si>
  <si>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</si>
  <si>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</si>
  <si>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</si>
  <si>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</si>
  <si>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</si>
  <si>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</si>
  <si>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</si>
  <si>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</si>
  <si>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</si>
  <si>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</si>
  <si>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</si>
  <si>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</si>
  <si>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</si>
  <si>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</si>
  <si>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</si>
  <si>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</si>
  <si>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</si>
  <si>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</si>
  <si>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</si>
  <si>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</si>
  <si>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</si>
  <si>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</si>
  <si>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</si>
  <si>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</si>
  <si>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</si>
  <si>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</si>
  <si>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</si>
  <si>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</si>
  <si>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</si>
  <si>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</si>
  <si>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</si>
  <si>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</si>
  <si>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</si>
  <si>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</si>
  <si>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</si>
  <si>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</si>
  <si>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</si>
  <si>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</si>
  <si>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</si>
  <si>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</si>
  <si>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</si>
  <si>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</si>
  <si>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</si>
  <si>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</si>
  <si>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</si>
  <si>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</si>
  <si>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</si>
  <si>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</si>
  <si>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</si>
  <si>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</si>
  <si>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</si>
  <si>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</si>
  <si>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</si>
  <si>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</si>
  <si>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</si>
  <si>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</si>
  <si>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</si>
  <si>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</si>
  <si>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</si>
  <si>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</si>
  <si>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</si>
  <si>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</si>
  <si>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</si>
  <si>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</si>
  <si>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</si>
  <si>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</si>
  <si>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</si>
  <si>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</si>
  <si>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</si>
  <si>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</si>
  <si>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</si>
  <si>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</si>
  <si>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</si>
  <si>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</si>
  <si>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</si>
  <si>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</si>
  <si>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</si>
  <si>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</si>
  <si>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</si>
  <si>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</si>
  <si>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</si>
  <si>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</si>
  <si>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</si>
  <si>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</si>
  <si>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</si>
  <si>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</si>
  <si>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</si>
  <si>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</si>
  <si>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</si>
  <si>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</si>
  <si>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</si>
  <si>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</si>
  <si>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</si>
  <si>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</si>
  <si>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</si>
  <si>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</si>
  <si>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</si>
  <si>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</si>
  <si>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</si>
  <si>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</si>
  <si>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</si>
  <si>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</si>
  <si>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</si>
  <si>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</si>
  <si>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</si>
  <si>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</si>
  <si>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</si>
  <si>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</si>
  <si>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</si>
  <si>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</si>
  <si>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</si>
  <si>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</si>
  <si>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</si>
  <si>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</si>
  <si>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</si>
  <si>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</si>
  <si>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</si>
  <si>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</si>
  <si>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</si>
  <si>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</si>
  <si>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</si>
  <si>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</si>
  <si>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</si>
  <si>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</si>
  <si>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</si>
  <si>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</si>
  <si>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</si>
  <si>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</si>
  <si>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</si>
  <si>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</si>
  <si>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</si>
  <si>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</si>
  <si>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</si>
  <si>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</si>
  <si>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</si>
  <si>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</si>
  <si>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</si>
  <si>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</si>
  <si>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</si>
  <si>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</si>
  <si>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</si>
  <si>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</si>
  <si>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</si>
  <si>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</si>
  <si>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</si>
  <si>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</si>
  <si>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</si>
  <si>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</si>
  <si>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</si>
  <si>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</si>
  <si>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</si>
  <si>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</si>
  <si>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</si>
  <si>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</si>
  <si>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</si>
  <si>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</si>
  <si>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</si>
  <si>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</si>
  <si>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</si>
  <si>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</si>
  <si>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</si>
  <si>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</si>
  <si>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</si>
  <si>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</si>
  <si>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</si>
  <si>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</si>
  <si>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</si>
  <si>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</si>
  <si>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</si>
  <si>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</si>
  <si>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</si>
  <si>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</si>
  <si>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</si>
  <si>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</si>
  <si>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</si>
  <si>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</si>
  <si>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</si>
  <si>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</si>
  <si>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</si>
  <si>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</si>
  <si>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</si>
  <si>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</si>
  <si>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</si>
  <si>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</si>
  <si>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</si>
  <si>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</si>
  <si>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</si>
  <si>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</si>
  <si>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</si>
  <si>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</si>
  <si>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</si>
  <si>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</si>
  <si>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</si>
  <si>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</si>
  <si>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</si>
  <si>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</si>
  <si>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</si>
  <si>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</si>
  <si>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</si>
  <si>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</si>
  <si>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</si>
  <si>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</si>
  <si>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</si>
  <si>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</si>
  <si>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</si>
  <si>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</si>
  <si>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</si>
  <si>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</si>
  <si>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</si>
  <si>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</si>
  <si>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</si>
  <si>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</si>
  <si>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</si>
  <si>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</si>
  <si>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</si>
  <si>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</si>
  <si>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</si>
  <si>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</si>
  <si>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</si>
  <si>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</si>
  <si>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</si>
  <si>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</si>
  <si>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</si>
  <si>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</si>
  <si>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</si>
  <si>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</si>
  <si>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</si>
  <si>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</si>
  <si>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</si>
  <si>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</si>
  <si>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</si>
  <si>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</si>
  <si>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</si>
  <si>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</si>
  <si>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</si>
  <si>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</si>
  <si>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</si>
  <si>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</si>
  <si>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</si>
  <si>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</si>
  <si>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</si>
  <si>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</si>
  <si>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</si>
  <si>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</si>
  <si>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</si>
  <si>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</si>
  <si>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</si>
  <si>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</si>
  <si>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</si>
  <si>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</si>
  <si>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</si>
  <si>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</si>
  <si>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</si>
  <si>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</si>
  <si>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</si>
  <si>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</si>
  <si>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</si>
  <si>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</si>
  <si>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</si>
  <si>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</si>
  <si>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</si>
  <si>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</si>
  <si>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</si>
  <si>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</si>
  <si>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</si>
  <si>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</si>
  <si>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</si>
  <si>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</si>
  <si>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</si>
  <si>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</si>
  <si>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</si>
  <si>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</si>
  <si>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</si>
  <si>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</si>
  <si>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</si>
  <si>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</si>
  <si>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</si>
  <si>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</si>
  <si>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</si>
  <si>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</si>
  <si>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</si>
  <si>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</si>
  <si>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</si>
  <si>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</si>
  <si>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</si>
  <si>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</si>
  <si>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</si>
  <si>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</si>
  <si>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</si>
  <si>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</si>
  <si>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</si>
  <si>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</si>
  <si>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</si>
  <si>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</si>
  <si>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</si>
  <si>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</si>
  <si>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</si>
  <si>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</si>
  <si>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</si>
  <si>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</si>
  <si>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</si>
  <si>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</si>
  <si>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</si>
  <si>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</si>
  <si>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</si>
  <si>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</si>
  <si>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</si>
  <si>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</si>
  <si>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</si>
  <si>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</si>
  <si>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</si>
  <si>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</si>
  <si>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</si>
  <si>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</si>
  <si>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</si>
  <si>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</si>
  <si>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</si>
  <si>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</si>
  <si>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</si>
  <si>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</si>
  <si>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</si>
  <si>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</si>
  <si>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</si>
  <si>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</si>
  <si>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</si>
  <si>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</si>
  <si>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</si>
  <si>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</si>
  <si>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</si>
  <si>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</si>
  <si>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</si>
  <si>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</si>
  <si>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</si>
  <si>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</si>
  <si>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</si>
  <si>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</si>
  <si>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</si>
  <si>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</si>
  <si>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</si>
  <si>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</si>
  <si>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</si>
  <si>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</si>
  <si>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</si>
  <si>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</si>
  <si>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</si>
  <si>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</si>
  <si>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</si>
  <si>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</si>
  <si>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</si>
  <si>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</si>
  <si>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</si>
  <si>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</si>
  <si>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</si>
  <si>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</si>
  <si>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</si>
  <si>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</si>
  <si>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</si>
  <si>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</si>
  <si>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</si>
  <si>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</si>
  <si>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</si>
  <si>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</si>
  <si>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</si>
  <si>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</si>
  <si>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</si>
  <si>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</si>
  <si>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</si>
  <si>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</si>
  <si>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</si>
  <si>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</si>
  <si>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</si>
  <si>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</si>
  <si>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</si>
  <si>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</si>
  <si>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</si>
  <si>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</si>
  <si>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</si>
  <si>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</si>
  <si>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</si>
  <si>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</si>
  <si>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</si>
  <si>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</si>
  <si>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</si>
  <si>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</si>
  <si>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</si>
  <si>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</si>
  <si>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</si>
  <si>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</si>
  <si>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</si>
  <si>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</si>
  <si>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</si>
  <si>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</si>
  <si>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</si>
  <si>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</si>
  <si>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</si>
  <si>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</si>
  <si>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</si>
  <si>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</si>
  <si>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</si>
  <si>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</si>
  <si>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</si>
  <si>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</si>
  <si>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</si>
  <si>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</si>
  <si>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</si>
  <si>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</si>
  <si>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</si>
  <si>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</si>
  <si>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</si>
  <si>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</si>
  <si>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</si>
  <si>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</si>
  <si>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</si>
  <si>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</si>
  <si>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</si>
  <si>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</si>
  <si>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</si>
  <si>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</si>
  <si>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</si>
  <si>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</si>
  <si>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</si>
  <si>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</si>
  <si>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</si>
  <si>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</si>
  <si>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</si>
  <si>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</si>
  <si>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</si>
  <si>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</si>
  <si>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</si>
  <si>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</si>
  <si>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</si>
  <si>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</si>
  <si>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</si>
  <si>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</si>
  <si>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</si>
  <si>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</si>
  <si>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</si>
  <si>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</si>
  <si>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</si>
  <si>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</si>
  <si>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</si>
  <si>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</si>
  <si>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</si>
  <si>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</si>
  <si>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</si>
  <si>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</si>
  <si>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</si>
  <si>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</si>
  <si>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</si>
  <si>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</si>
  <si>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</si>
  <si>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</si>
  <si>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</si>
  <si>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</si>
  <si>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</si>
  <si>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</si>
  <si>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</si>
  <si>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</si>
  <si>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</si>
  <si>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</si>
  <si>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</si>
  <si>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</si>
  <si>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</si>
  <si>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</si>
  <si>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</si>
  <si>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</si>
  <si>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</si>
  <si>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</si>
  <si>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</si>
  <si>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</si>
  <si>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</si>
  <si>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</si>
  <si>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</si>
  <si>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</si>
  <si>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</si>
  <si>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</si>
  <si>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</si>
  <si>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</si>
  <si>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</si>
  <si>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</si>
  <si>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</si>
  <si>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</si>
  <si>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</si>
  <si>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</si>
  <si>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</si>
  <si>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</si>
  <si>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</si>
  <si>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</si>
  <si>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</si>
  <si>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</si>
  <si>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</si>
  <si>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</si>
  <si>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</si>
  <si>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</si>
  <si>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</si>
  <si>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</si>
  <si>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</si>
  <si>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</si>
  <si>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</si>
  <si>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</si>
  <si>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</si>
  <si>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</si>
  <si>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</si>
  <si>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</si>
  <si>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</si>
  <si>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</si>
  <si>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</si>
  <si>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</si>
  <si>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</si>
  <si>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</si>
  <si>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</si>
  <si>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</si>
  <si>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</si>
  <si>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</si>
  <si>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</si>
  <si>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</si>
  <si>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</si>
  <si>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</si>
  <si>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</si>
  <si>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</si>
  <si>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</si>
  <si>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</si>
  <si>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</si>
  <si>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</si>
  <si>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</si>
  <si>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</si>
  <si>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</si>
  <si>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</si>
  <si>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</si>
  <si>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</si>
  <si>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</si>
  <si>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</si>
  <si>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</si>
  <si>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</si>
  <si>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</si>
  <si>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</si>
  <si>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</si>
  <si>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</si>
  <si>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</si>
  <si>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</si>
  <si>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</si>
  <si>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</si>
  <si>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</si>
  <si>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</si>
  <si>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</si>
  <si>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</si>
  <si>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</si>
  <si>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</si>
  <si>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</si>
  <si>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</si>
  <si>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</si>
  <si>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</si>
  <si>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</si>
  <si>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</si>
  <si>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</si>
  <si>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</si>
  <si>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</si>
  <si>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</si>
  <si>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</si>
  <si>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</si>
  <si>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</si>
  <si>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</si>
  <si>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</si>
  <si>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</si>
  <si>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</si>
  <si>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</si>
  <si>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</si>
  <si>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</si>
  <si>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</si>
  <si>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</si>
  <si>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</si>
  <si>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</si>
  <si>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</si>
  <si>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</si>
  <si>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</si>
  <si>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</si>
  <si>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</si>
  <si>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</si>
  <si>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</si>
  <si>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</si>
  <si>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</si>
  <si>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</si>
  <si>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</si>
  <si>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</si>
  <si>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</si>
  <si>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</si>
  <si>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</si>
  <si>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</si>
  <si>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</si>
  <si>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</si>
  <si>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</si>
  <si>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</si>
  <si>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</si>
  <si>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</si>
  <si>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</si>
  <si>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</si>
  <si>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</si>
  <si>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</si>
  <si>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</si>
  <si>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</si>
  <si>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</si>
  <si>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</si>
  <si>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</si>
  <si>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</si>
  <si>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</si>
  <si>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</si>
  <si>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</si>
  <si>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</si>
  <si>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</si>
  <si>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</si>
  <si>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</si>
  <si>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</si>
  <si>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</si>
  <si>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</si>
  <si>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</si>
  <si>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</si>
  <si>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</si>
  <si>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</si>
  <si>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</si>
  <si>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</si>
  <si>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</si>
  <si>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</si>
  <si>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</si>
  <si>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</si>
  <si>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</si>
  <si>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</si>
  <si>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</si>
  <si>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</si>
  <si>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</si>
  <si>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</si>
  <si>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</si>
  <si>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</si>
  <si>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</si>
  <si>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</si>
  <si>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</si>
  <si>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</si>
  <si>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</si>
  <si>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</si>
  <si>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</si>
  <si>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</si>
  <si>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</si>
  <si>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</si>
  <si>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</si>
  <si>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</si>
  <si>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</si>
  <si>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</si>
  <si>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</si>
  <si>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</si>
  <si>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</si>
  <si>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</si>
  <si>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</si>
  <si>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</si>
  <si>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</si>
  <si>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</si>
  <si>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</si>
  <si>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</si>
  <si>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</si>
  <si>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</si>
  <si>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</si>
  <si>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</si>
  <si>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</si>
  <si>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</si>
  <si>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</si>
  <si>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</si>
  <si>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</si>
  <si>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</si>
  <si>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</si>
  <si>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</si>
  <si>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</si>
  <si>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</si>
  <si>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</si>
  <si>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</si>
  <si>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</si>
  <si>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</si>
  <si>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</si>
  <si>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</si>
  <si>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</si>
  <si>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</si>
  <si>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</si>
  <si>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</si>
  <si>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</si>
  <si>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</si>
  <si>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</si>
  <si>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</si>
  <si>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</si>
  <si>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</si>
  <si>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</si>
  <si>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</si>
  <si>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</si>
  <si>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</si>
  <si>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</si>
  <si>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</si>
  <si>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</si>
  <si>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</si>
  <si>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</si>
  <si>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</si>
  <si>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</si>
  <si>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</si>
  <si>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</si>
  <si>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</si>
  <si>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</si>
  <si>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</si>
  <si>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</si>
  <si>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</si>
  <si>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</si>
  <si>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</si>
  <si>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</si>
  <si>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</si>
  <si>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</si>
  <si>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</si>
  <si>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</si>
  <si>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</si>
  <si>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</si>
  <si>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</si>
  <si>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</si>
  <si>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</si>
  <si>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</si>
  <si>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</si>
  <si>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</si>
  <si>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</si>
  <si>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</si>
  <si>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</si>
  <si>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</si>
  <si>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</si>
  <si>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</si>
  <si>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</si>
  <si>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</si>
  <si>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</si>
  <si>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</si>
  <si>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</si>
  <si>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</si>
  <si>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</si>
  <si>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</si>
  <si>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</si>
  <si>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</si>
  <si>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</si>
  <si>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</si>
  <si>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</si>
  <si>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</si>
  <si>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</si>
  <si>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</si>
  <si>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</si>
  <si>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</si>
  <si>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</si>
  <si>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</si>
  <si>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</si>
  <si>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</si>
  <si>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</si>
  <si>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</si>
  <si>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</si>
  <si>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</si>
  <si>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</si>
  <si>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</si>
  <si>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</si>
  <si>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</si>
  <si>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</si>
  <si>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</si>
  <si>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</si>
  <si>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</si>
  <si>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</si>
  <si>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</si>
  <si>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</si>
  <si>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</si>
  <si>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</si>
  <si>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</si>
  <si>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</si>
  <si>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</si>
  <si>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</si>
  <si>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</si>
  <si>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</si>
  <si>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</si>
  <si>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</si>
  <si>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</si>
  <si>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</si>
  <si>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</si>
  <si>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</si>
  <si>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</si>
  <si>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</si>
  <si>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</si>
  <si>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</si>
  <si>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</si>
  <si>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</si>
  <si>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</si>
  <si>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</si>
  <si>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</si>
  <si>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</si>
  <si>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</si>
  <si>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</si>
  <si>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</si>
  <si>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</si>
  <si>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</si>
  <si>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</si>
  <si>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</si>
  <si>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</si>
  <si>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</si>
  <si>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</si>
  <si>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</si>
  <si>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</si>
  <si>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</si>
  <si>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</si>
  <si>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</si>
  <si>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</si>
  <si>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</si>
  <si>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</si>
  <si>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</si>
  <si>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</si>
  <si>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</si>
  <si>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</si>
  <si>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</si>
  <si>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</si>
  <si>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</si>
  <si>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</si>
  <si>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</si>
  <si>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</si>
  <si>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</si>
  <si>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</si>
  <si>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</si>
  <si>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</si>
  <si>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</si>
  <si>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</si>
  <si>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</si>
  <si>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</si>
  <si>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</si>
  <si>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</si>
  <si>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</si>
  <si>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</si>
  <si>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</si>
  <si>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</si>
  <si>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</si>
  <si>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</si>
  <si>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</si>
  <si>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</si>
  <si>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</si>
  <si>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</si>
  <si>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</si>
  <si>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</si>
  <si>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</si>
  <si>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</si>
  <si>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</si>
  <si>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</si>
  <si>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</si>
  <si>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</si>
  <si>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</si>
  <si>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</si>
  <si>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</si>
  <si>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</si>
  <si>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</si>
  <si>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</si>
  <si>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</si>
  <si>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</si>
  <si>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</si>
  <si>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</si>
  <si>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</si>
  <si>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</si>
  <si>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</si>
  <si>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</si>
  <si>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</si>
  <si>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</si>
  <si>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</si>
  <si>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</si>
  <si>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</si>
  <si>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</si>
  <si>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</si>
  <si>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</si>
  <si>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</si>
  <si>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</si>
  <si>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</si>
  <si>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</si>
  <si>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</si>
  <si>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</si>
  <si>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</si>
  <si>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</si>
  <si>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</si>
  <si>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</si>
  <si>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</si>
  <si>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</si>
  <si>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</si>
  <si>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</si>
  <si>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</si>
  <si>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</si>
  <si>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</si>
  <si>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</si>
  <si>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</si>
  <si>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</si>
  <si>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</si>
  <si>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</si>
  <si>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</si>
  <si>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</si>
  <si>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</si>
  <si>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</si>
  <si>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</si>
  <si>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</si>
  <si>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</si>
  <si>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</si>
  <si>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</si>
  <si>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</si>
  <si>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</si>
  <si>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</si>
  <si>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</si>
  <si>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</si>
  <si>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</si>
  <si>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</si>
  <si>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</si>
  <si>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</si>
  <si>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</si>
  <si>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</si>
  <si>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</si>
  <si>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</si>
  <si>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</si>
  <si>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</si>
  <si>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</si>
  <si>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</si>
  <si>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</si>
  <si>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</si>
  <si>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</si>
  <si>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</si>
  <si>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</si>
  <si>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</si>
  <si>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</si>
  <si>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</si>
  <si>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</si>
  <si>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</si>
  <si>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</si>
  <si>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</si>
  <si>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</si>
  <si>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</si>
  <si>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</si>
  <si>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</si>
  <si>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</si>
  <si>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</si>
  <si>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</si>
  <si>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</si>
  <si>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</si>
  <si>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</si>
  <si>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</si>
  <si>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</si>
  <si>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</si>
  <si>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</si>
  <si>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</si>
  <si>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</si>
  <si>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</si>
  <si>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</si>
  <si>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</si>
  <si>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</si>
  <si>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</si>
  <si>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</si>
  <si>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</si>
  <si>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</si>
  <si>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</si>
  <si>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</si>
  <si>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</si>
  <si>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</si>
  <si>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</si>
  <si>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</si>
  <si>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</si>
  <si>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</si>
  <si>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</si>
  <si>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</si>
  <si>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</si>
  <si>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</si>
  <si>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</si>
  <si>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</si>
  <si>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</si>
  <si>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</si>
  <si>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</si>
  <si>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</si>
  <si>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</si>
  <si>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</si>
  <si>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</si>
  <si>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</si>
  <si>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</si>
  <si>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</si>
  <si>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</si>
  <si>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</si>
  <si>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</si>
  <si>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</si>
  <si>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</si>
  <si>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</si>
  <si>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</si>
  <si>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</si>
  <si>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</si>
  <si>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</si>
  <si>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</si>
  <si>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</si>
  <si>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</si>
  <si>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</si>
  <si>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</si>
  <si>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</si>
  <si>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</si>
  <si>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</si>
  <si>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</si>
  <si>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</si>
  <si>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</si>
  <si>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</si>
  <si>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</si>
  <si>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</si>
  <si>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</si>
  <si>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</si>
  <si>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</si>
  <si>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</si>
  <si>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</si>
  <si>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</si>
  <si>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</si>
  <si>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</si>
  <si>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</si>
  <si>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</si>
  <si>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</si>
  <si>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</si>
  <si>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</si>
  <si>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</si>
  <si>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</si>
  <si>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</si>
  <si>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</si>
  <si>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</si>
  <si>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</si>
  <si>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</si>
  <si>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</si>
  <si>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</si>
  <si>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</si>
  <si>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</si>
  <si>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</si>
  <si>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</si>
  <si>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</si>
  <si>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</si>
  <si>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</si>
  <si>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</si>
  <si>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</si>
  <si>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</si>
  <si>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</si>
  <si>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</si>
  <si>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</si>
  <si>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</si>
  <si>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</si>
  <si>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</si>
  <si>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</si>
  <si>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</si>
  <si>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</si>
  <si>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</si>
  <si>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</si>
  <si>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</si>
  <si>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</si>
  <si>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</si>
  <si>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</si>
  <si>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</si>
  <si>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</si>
  <si>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</si>
  <si>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</si>
  <si>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</si>
  <si>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</si>
  <si>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</si>
  <si>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</si>
  <si>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</si>
  <si>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</si>
  <si>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</si>
  <si>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</si>
  <si>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</si>
  <si>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</si>
  <si>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</si>
  <si>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</si>
  <si>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</si>
  <si>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</si>
  <si>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</si>
  <si>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</si>
  <si>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</si>
  <si>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</si>
  <si>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</si>
  <si>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</si>
  <si>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</si>
  <si>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</si>
  <si>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</si>
  <si>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</si>
  <si>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</si>
  <si>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</si>
  <si>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</si>
  <si>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</si>
  <si>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</si>
  <si>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</si>
  <si>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</si>
  <si>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</si>
  <si>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</si>
  <si>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</si>
  <si>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</si>
  <si>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</si>
  <si>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</si>
  <si>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</si>
  <si>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</si>
  <si>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</si>
  <si>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</si>
  <si>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</si>
  <si>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</si>
  <si>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</si>
  <si>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</si>
  <si>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</si>
  <si>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</si>
  <si>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</si>
  <si>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</si>
  <si>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</si>
  <si>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</si>
  <si>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</si>
  <si>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</si>
  <si>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</si>
  <si>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</si>
  <si>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</si>
  <si>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</si>
  <si>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</si>
  <si>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</si>
  <si>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</si>
  <si>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</si>
  <si>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</si>
  <si>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</si>
  <si>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</si>
  <si>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</si>
  <si>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</si>
  <si>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</si>
  <si>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</si>
  <si>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</si>
  <si>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</si>
  <si>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</si>
  <si>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</si>
  <si>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</si>
  <si>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</si>
  <si>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</si>
  <si>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</si>
  <si>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</si>
  <si>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</si>
  <si>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</si>
  <si>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</si>
  <si>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</si>
  <si>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</si>
  <si>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</si>
  <si>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</si>
  <si>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</si>
  <si>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</si>
  <si>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</si>
  <si>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</si>
  <si>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</si>
  <si>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</si>
  <si>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</si>
  <si>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</si>
  <si>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</si>
  <si>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</si>
  <si>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</si>
  <si>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</si>
  <si>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</si>
  <si>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</si>
  <si>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</si>
  <si>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</si>
  <si>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</si>
  <si>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</si>
  <si>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</si>
  <si>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</si>
  <si>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</si>
  <si>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</si>
  <si>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</si>
  <si>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</si>
  <si>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</si>
  <si>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</si>
  <si>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</si>
  <si>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</si>
  <si>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</si>
  <si>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</si>
  <si>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</si>
  <si>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</si>
  <si>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</si>
  <si>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</si>
  <si>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</si>
  <si>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</si>
  <si>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</si>
  <si>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</si>
  <si>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</si>
  <si>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</si>
  <si>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</si>
  <si>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</si>
  <si>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</si>
  <si>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</si>
  <si>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</si>
  <si>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</si>
  <si>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</si>
  <si>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</si>
  <si>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</si>
  <si>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</si>
  <si>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</si>
  <si>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</si>
  <si>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</si>
  <si>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</si>
  <si>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</si>
  <si>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</si>
  <si>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</si>
  <si>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</si>
  <si>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</si>
  <si>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</si>
  <si>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</si>
  <si>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</si>
  <si>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</si>
  <si>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</si>
  <si>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</si>
  <si>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</si>
  <si>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</si>
  <si>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</si>
  <si>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</si>
  <si>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</si>
  <si>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</si>
  <si>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</si>
  <si>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</si>
  <si>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</si>
  <si>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</si>
  <si>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</si>
  <si>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</si>
  <si>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</si>
  <si>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</si>
  <si>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</si>
  <si>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</si>
  <si>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</si>
  <si>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</si>
  <si>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</si>
  <si>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</si>
  <si>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</si>
  <si>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</si>
  <si>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</si>
  <si>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</si>
  <si>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</si>
  <si>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</si>
  <si>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</si>
  <si>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</si>
  <si>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</si>
  <si>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</si>
  <si>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</si>
  <si>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</si>
  <si>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</si>
  <si>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</si>
  <si>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</si>
  <si>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</si>
  <si>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</si>
  <si>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</si>
  <si>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</si>
  <si>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</si>
  <si>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</si>
  <si>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</si>
  <si>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</si>
  <si>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</si>
  <si>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</si>
  <si>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</si>
  <si>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</si>
  <si>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</si>
  <si>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</si>
  <si>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</si>
  <si>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</si>
  <si>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</si>
  <si>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</si>
  <si>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</si>
  <si>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</si>
  <si>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</si>
  <si>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</si>
  <si>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</si>
  <si>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</si>
  <si>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</si>
  <si>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</si>
  <si>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</si>
  <si>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</si>
  <si>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</si>
  <si>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</si>
  <si>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</si>
  <si>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</si>
  <si>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</si>
  <si>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</si>
  <si>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</si>
  <si>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</si>
  <si>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</si>
  <si>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</si>
  <si>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</si>
  <si>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</si>
  <si>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</si>
  <si>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</si>
  <si>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</si>
  <si>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</si>
  <si>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</si>
  <si>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</si>
  <si>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</si>
  <si>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</si>
  <si>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</si>
  <si>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</si>
  <si>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</si>
  <si>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</si>
  <si>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</si>
  <si>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</si>
  <si>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</si>
  <si>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</si>
  <si>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</si>
  <si>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</si>
  <si>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</si>
  <si>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</si>
  <si>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</si>
  <si>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</si>
  <si>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</si>
  <si>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</si>
  <si>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</si>
  <si>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</si>
  <si>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</si>
  <si>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</si>
  <si>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</si>
  <si>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</si>
  <si>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</si>
  <si>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</si>
  <si>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</si>
  <si>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</si>
  <si>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</si>
  <si>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</si>
  <si>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</si>
  <si>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</si>
  <si>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</si>
  <si>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</si>
  <si>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</si>
  <si>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</si>
  <si>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</si>
  <si>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</si>
  <si>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</si>
  <si>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</si>
  <si>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</si>
  <si>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</si>
  <si>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</si>
  <si>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</si>
  <si>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</si>
  <si>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</si>
  <si>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</si>
  <si>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</si>
  <si>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</si>
  <si>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</si>
  <si>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</si>
  <si>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</si>
  <si>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</si>
  <si>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</si>
  <si>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</si>
  <si>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</si>
  <si>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</si>
  <si>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</si>
  <si>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</si>
  <si>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</si>
  <si>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</si>
  <si>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</si>
  <si>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</si>
  <si>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</si>
  <si>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</si>
  <si>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</si>
  <si>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</si>
  <si>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</si>
  <si>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</si>
  <si>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</si>
  <si>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</si>
  <si>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</si>
  <si>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</si>
  <si>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</si>
  <si>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</si>
  <si>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</si>
  <si>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</si>
  <si>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</si>
  <si>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</si>
  <si>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</si>
  <si>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</si>
  <si>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</si>
  <si>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</si>
  <si>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</si>
  <si>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</si>
  <si>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</si>
  <si>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</si>
  <si>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</si>
  <si>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</si>
  <si>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</si>
  <si>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</si>
  <si>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</si>
  <si>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</si>
  <si>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</si>
  <si>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</si>
  <si>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</si>
  <si>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</si>
  <si>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</si>
  <si>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</si>
  <si>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</si>
  <si>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</si>
  <si>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</si>
  <si>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</si>
  <si>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</si>
  <si>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</si>
  <si>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</si>
  <si>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</si>
  <si>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</si>
  <si>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</si>
  <si>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</si>
  <si>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</si>
  <si>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</si>
  <si>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</si>
  <si>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</si>
  <si>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</si>
  <si>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</si>
  <si>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</si>
  <si>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</si>
  <si>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</si>
  <si>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</si>
  <si>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</si>
  <si>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</si>
  <si>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</si>
  <si>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</si>
  <si>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</si>
  <si>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</si>
  <si>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</si>
  <si>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</si>
  <si>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</si>
  <si>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</si>
  <si>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</si>
  <si>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</si>
  <si>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</si>
  <si>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</si>
  <si>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</si>
  <si>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</si>
  <si>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</si>
  <si>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</si>
  <si>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</si>
  <si>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</si>
  <si>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</si>
  <si>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</si>
  <si>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</si>
  <si>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</si>
  <si>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</si>
  <si>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</si>
  <si>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</si>
  <si>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</si>
  <si>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</si>
  <si>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</si>
  <si>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</si>
  <si>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</si>
  <si>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</si>
  <si>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</si>
  <si>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</si>
  <si>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</si>
  <si>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</si>
  <si>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</si>
  <si>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</si>
  <si>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</si>
  <si>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</si>
  <si>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</si>
  <si>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</si>
  <si>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</si>
  <si>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</si>
  <si>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</si>
  <si>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</si>
  <si>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</si>
  <si>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</si>
  <si>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</si>
  <si>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</si>
  <si>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</si>
  <si>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</si>
  <si>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</si>
  <si>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</si>
  <si>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</si>
  <si>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</si>
  <si>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</si>
  <si>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</si>
  <si>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</si>
  <si>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</si>
  <si>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</si>
  <si>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</si>
  <si>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</si>
  <si>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</si>
  <si>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</si>
  <si>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</si>
  <si>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</si>
  <si>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</si>
  <si>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</si>
  <si>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</si>
  <si>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</si>
  <si>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</si>
  <si>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</si>
  <si>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</si>
  <si>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</si>
  <si>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</si>
  <si>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</si>
  <si>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</si>
  <si>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</si>
  <si>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</si>
  <si>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</si>
  <si>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</si>
  <si>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</si>
  <si>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</si>
  <si>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</si>
  <si>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</si>
  <si>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</si>
  <si>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</si>
  <si>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</si>
  <si>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</si>
  <si>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</si>
  <si>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</si>
  <si>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</si>
  <si>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</si>
  <si>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</si>
  <si>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</si>
  <si>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</si>
  <si>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</si>
  <si>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</si>
  <si>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</si>
  <si>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</si>
  <si>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</si>
  <si>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</si>
  <si>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</si>
  <si>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</si>
  <si>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</si>
  <si>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</si>
  <si>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</si>
  <si>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</si>
  <si>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</si>
  <si>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</si>
  <si>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</si>
  <si>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</si>
  <si>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</si>
  <si>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</si>
  <si>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</si>
  <si>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</si>
  <si>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</si>
  <si>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</si>
  <si>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</si>
  <si>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</si>
  <si>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</si>
  <si>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</si>
  <si>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</si>
  <si>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</si>
  <si>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</si>
  <si>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</si>
  <si>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</si>
  <si>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</si>
  <si>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</si>
  <si>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</si>
  <si>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</si>
  <si>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</si>
  <si>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</si>
  <si>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</si>
  <si>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</si>
  <si>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</si>
  <si>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</si>
  <si>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</si>
  <si>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</si>
  <si>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</si>
  <si>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</si>
  <si>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</si>
  <si>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</si>
  <si>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</si>
  <si>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</si>
  <si>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</si>
  <si>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</si>
  <si>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</si>
  <si>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</si>
  <si>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</si>
  <si>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</si>
  <si>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</si>
  <si>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</si>
  <si>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</si>
  <si>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</si>
  <si>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</si>
  <si>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</si>
  <si>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</si>
  <si>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</si>
  <si>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</si>
  <si>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</si>
  <si>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</si>
  <si>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</si>
  <si>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</si>
  <si>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</si>
  <si>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</si>
  <si>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</si>
  <si>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</si>
  <si>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</si>
  <si>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</si>
  <si>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</si>
  <si>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</si>
  <si>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</si>
  <si>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</si>
  <si>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</si>
  <si>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</si>
  <si>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</si>
  <si>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</si>
  <si>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</si>
  <si>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</si>
  <si>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</si>
  <si>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</si>
  <si>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</si>
  <si>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</si>
  <si>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</si>
  <si>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</si>
  <si>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</si>
  <si>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</si>
  <si>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</si>
  <si>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</si>
  <si>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</si>
  <si>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</si>
  <si>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</si>
  <si>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</si>
  <si>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</si>
  <si>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</si>
  <si>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</si>
  <si>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</si>
  <si>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</si>
  <si>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</si>
  <si>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</si>
  <si>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</si>
  <si>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</si>
  <si>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</si>
  <si>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</si>
  <si>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</si>
  <si>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</si>
  <si>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</si>
  <si>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</si>
  <si>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</si>
  <si>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</si>
  <si>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</si>
  <si>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</si>
  <si>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</si>
  <si>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</si>
  <si>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</si>
  <si>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</si>
  <si>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</si>
  <si>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</si>
  <si>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</si>
  <si>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</si>
  <si>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</si>
  <si>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</si>
  <si>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</si>
  <si>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</si>
  <si>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</si>
  <si>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</si>
  <si>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</si>
  <si>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</si>
  <si>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</si>
  <si>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</si>
  <si>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</si>
  <si>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</si>
  <si>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</si>
  <si>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</si>
  <si>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</si>
  <si>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</si>
  <si>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</si>
  <si>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</si>
  <si>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</si>
  <si>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</si>
  <si>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</si>
  <si>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</si>
  <si>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</si>
  <si>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</si>
  <si>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</si>
  <si>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</si>
  <si>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</si>
  <si>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</si>
  <si>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</si>
  <si>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</si>
  <si>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</si>
  <si>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</si>
  <si>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</si>
  <si>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</si>
  <si>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</si>
  <si>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</si>
  <si>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</si>
  <si>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</si>
  <si>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</si>
  <si>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</si>
  <si>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</si>
  <si>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</si>
  <si>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</si>
  <si>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</si>
  <si>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</si>
  <si>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</si>
  <si>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</si>
  <si>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</si>
  <si>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</si>
  <si>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</si>
  <si>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</si>
  <si>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</si>
  <si>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</si>
  <si>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</si>
  <si>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</si>
  <si>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</si>
  <si>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</si>
  <si>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</si>
  <si>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</si>
  <si>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</si>
  <si>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</si>
  <si>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</si>
  <si>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</si>
  <si>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</si>
  <si>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</si>
  <si>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</si>
  <si>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</si>
  <si>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</si>
  <si>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</si>
  <si>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</si>
  <si>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</si>
  <si>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</si>
  <si>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</si>
  <si>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</si>
  <si>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</si>
  <si>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</si>
  <si>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</si>
  <si>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</si>
  <si>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</si>
  <si>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</si>
  <si>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</si>
  <si>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</si>
  <si>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</si>
  <si>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</si>
  <si>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</si>
  <si>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</si>
  <si>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</si>
  <si>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</si>
  <si>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</si>
  <si>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</si>
  <si>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</si>
  <si>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</si>
  <si>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</si>
  <si>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</si>
  <si>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</si>
  <si>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</si>
  <si>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</si>
  <si>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</si>
  <si>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</si>
  <si>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</si>
  <si>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</si>
  <si>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</si>
  <si>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</si>
  <si>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</si>
  <si>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</si>
  <si>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</si>
  <si>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</si>
  <si>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</si>
  <si>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</si>
  <si>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</si>
  <si>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</si>
  <si>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</si>
  <si>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</si>
  <si>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</si>
  <si>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</si>
  <si>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</si>
  <si>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</si>
  <si>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</si>
  <si>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</si>
  <si>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</si>
  <si>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</si>
  <si>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</si>
  <si>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</si>
  <si>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</si>
  <si>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</si>
  <si>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</si>
  <si>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</si>
  <si>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</si>
  <si>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</si>
  <si>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</si>
  <si>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</si>
  <si>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</si>
  <si>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</si>
  <si>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</si>
  <si>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</si>
  <si>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</si>
  <si>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</si>
  <si>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</si>
  <si>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</si>
  <si>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</si>
  <si>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</si>
  <si>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</si>
  <si>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</si>
  <si>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</si>
  <si>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</si>
  <si>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</si>
  <si>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</si>
  <si>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</si>
  <si>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</si>
  <si>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</si>
  <si>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</si>
  <si>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</si>
  <si>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</si>
  <si>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</si>
  <si>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</si>
  <si>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</si>
  <si>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</si>
  <si>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</si>
  <si>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</si>
  <si>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</si>
  <si>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</si>
  <si>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</si>
  <si>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</si>
  <si>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</si>
  <si>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</si>
  <si>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</si>
  <si>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</si>
  <si>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</si>
  <si>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</si>
  <si>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</si>
  <si>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</si>
  <si>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</si>
  <si>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</si>
  <si>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</si>
  <si>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</si>
  <si>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</si>
  <si>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</si>
  <si>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</si>
  <si>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</si>
  <si>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</si>
  <si>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</si>
  <si>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</si>
  <si>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</si>
  <si>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</si>
  <si>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</si>
  <si>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</si>
  <si>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</si>
  <si>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</si>
  <si>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</si>
  <si>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</si>
  <si>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</si>
  <si>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</si>
  <si>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</si>
  <si>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</si>
  <si>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</si>
  <si>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</si>
  <si>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</si>
  <si>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</si>
  <si>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</si>
  <si>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</si>
  <si>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</si>
  <si>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</si>
  <si>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</si>
  <si>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</si>
  <si>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</si>
  <si>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</si>
  <si>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</si>
  <si>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</si>
  <si>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</si>
  <si>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</si>
  <si>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</si>
  <si>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</si>
  <si>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</si>
  <si>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</si>
  <si>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</si>
  <si>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</si>
  <si>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</si>
  <si>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</si>
  <si>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</si>
  <si>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</si>
  <si>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</si>
  <si>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</si>
  <si>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</si>
  <si>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</si>
  <si>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</si>
  <si>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</si>
  <si>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</si>
  <si>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</si>
  <si>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</si>
  <si>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</si>
  <si>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</si>
  <si>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</si>
  <si>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</si>
  <si>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</si>
  <si>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</si>
  <si>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</si>
  <si>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</si>
  <si>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</si>
  <si>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</si>
  <si>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</si>
  <si>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</si>
  <si>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</si>
  <si>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</si>
  <si>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</si>
  <si>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</si>
  <si>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</si>
  <si>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</si>
  <si>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</si>
  <si>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</si>
  <si>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</si>
  <si>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</si>
  <si>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</si>
  <si>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</si>
  <si>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</si>
  <si>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</si>
  <si>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</si>
  <si>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</si>
  <si>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</si>
  <si>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</si>
  <si>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</si>
  <si>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</si>
  <si>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</si>
  <si>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</si>
  <si>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</si>
  <si>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</si>
  <si>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</si>
  <si>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</si>
  <si>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</si>
  <si>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</si>
  <si>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</si>
  <si>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</si>
  <si>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</si>
  <si>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</si>
  <si>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</si>
  <si>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</si>
  <si>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</si>
  <si>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</si>
  <si>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</si>
  <si>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</si>
  <si>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</si>
  <si>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</si>
  <si>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</si>
  <si>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</si>
  <si>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</si>
  <si>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</si>
  <si>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</si>
  <si>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</si>
  <si>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</si>
  <si>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</si>
  <si>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</si>
  <si>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</si>
  <si>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</si>
  <si>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</si>
  <si>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</si>
  <si>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</si>
  <si>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</si>
  <si>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</si>
  <si>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</si>
  <si>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</si>
  <si>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</si>
  <si>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</si>
  <si>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</si>
  <si>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</si>
  <si>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</si>
  <si>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</si>
  <si>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</si>
  <si>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</si>
  <si>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</si>
  <si>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</si>
  <si>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</si>
  <si>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</si>
  <si>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</si>
  <si>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</si>
  <si>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</si>
  <si>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</si>
  <si>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</si>
  <si>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</si>
  <si>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</si>
  <si>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</si>
  <si>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</si>
  <si>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</si>
  <si>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</si>
  <si>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</si>
  <si>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</si>
  <si>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</si>
  <si>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</si>
  <si>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</si>
  <si>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</si>
  <si>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</si>
  <si>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</si>
  <si>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</si>
  <si>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</si>
  <si>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</si>
  <si>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</si>
  <si>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</si>
  <si>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</si>
  <si>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</si>
  <si>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</si>
  <si>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</si>
  <si>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</si>
  <si>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</si>
  <si>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</si>
  <si>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</si>
  <si>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</si>
  <si>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</si>
  <si>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</si>
  <si>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</si>
  <si>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</si>
  <si>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</si>
  <si>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</si>
  <si>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</si>
  <si>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</si>
  <si>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</si>
  <si>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</si>
  <si>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</si>
  <si>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</si>
  <si>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</si>
  <si>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</si>
  <si>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</si>
  <si>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</si>
  <si>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</si>
  <si>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</si>
  <si>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</si>
  <si>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</si>
  <si>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</si>
  <si>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</si>
  <si>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</si>
  <si>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</si>
  <si>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</si>
  <si>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</si>
  <si>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</si>
  <si>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</si>
  <si>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</si>
  <si>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</si>
  <si>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</si>
  <si>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</si>
  <si>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</si>
  <si>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</si>
  <si>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</si>
  <si>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</si>
  <si>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</si>
  <si>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</si>
  <si>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</si>
  <si>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</si>
  <si>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</si>
  <si>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</si>
  <si>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</si>
  <si>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</si>
  <si>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</si>
  <si>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</si>
  <si>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</si>
  <si>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</si>
  <si>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</si>
  <si>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</si>
  <si>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</si>
  <si>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</si>
  <si>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</si>
  <si>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</si>
  <si>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</si>
  <si>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</si>
  <si>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</si>
  <si>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</si>
  <si>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</si>
  <si>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</si>
  <si>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</si>
  <si>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</si>
  <si>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</si>
  <si>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</si>
  <si>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</si>
  <si>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</si>
  <si>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</si>
  <si>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</si>
  <si>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</si>
  <si>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</si>
  <si>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</si>
  <si>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</si>
  <si>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</si>
  <si>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</si>
  <si>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</si>
  <si>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</si>
  <si>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</si>
  <si>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</si>
  <si>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</si>
  <si>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</si>
  <si>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</si>
  <si>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</si>
  <si>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</si>
  <si>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</si>
  <si>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</si>
  <si>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</si>
  <si>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</si>
  <si>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</si>
  <si>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</si>
  <si>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</si>
  <si>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</si>
  <si>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</si>
  <si>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</si>
  <si>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</si>
  <si>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</si>
  <si>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</si>
  <si>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</si>
  <si>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</si>
  <si>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</si>
  <si>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</si>
  <si>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</si>
  <si>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</si>
  <si>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</si>
  <si>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</si>
  <si>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</si>
  <si>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</si>
  <si>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</si>
  <si>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</si>
  <si>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</si>
  <si>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</si>
  <si>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</si>
  <si>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</si>
  <si>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</si>
  <si>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</si>
  <si>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</si>
  <si>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</si>
  <si>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</si>
  <si>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</si>
  <si>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</si>
  <si>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</si>
  <si>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</si>
  <si>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</si>
  <si>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</si>
  <si>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</si>
  <si>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</si>
  <si>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</si>
  <si>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</si>
  <si>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</si>
  <si>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</si>
  <si>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</si>
  <si>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</si>
  <si>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</si>
  <si>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</si>
  <si>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</si>
  <si>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</si>
  <si>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</si>
  <si>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</si>
  <si>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</si>
  <si>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</si>
  <si>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</si>
  <si>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</si>
  <si>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</si>
  <si>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</si>
  <si>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</si>
  <si>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</si>
  <si>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</si>
  <si>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</si>
  <si>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</si>
  <si>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</si>
  <si>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</si>
  <si>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</si>
  <si>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</si>
  <si>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</si>
  <si>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</si>
  <si>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</si>
  <si>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</si>
  <si>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</si>
  <si>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</si>
  <si>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</si>
  <si>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</si>
  <si>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</si>
  <si>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</si>
  <si>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</si>
  <si>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</si>
  <si>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</si>
  <si>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</si>
  <si>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</si>
  <si>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</si>
  <si>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</si>
  <si>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</si>
  <si>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</si>
  <si>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</si>
  <si>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</si>
  <si>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</si>
  <si>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</si>
  <si>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</si>
  <si>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</si>
  <si>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</si>
  <si>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</si>
  <si>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</si>
  <si>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</si>
  <si>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</si>
  <si>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</si>
  <si>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</si>
  <si>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</si>
  <si>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</si>
  <si>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</si>
  <si>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</si>
  <si>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</si>
  <si>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</si>
  <si>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</si>
  <si>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</si>
  <si>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</si>
  <si>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</si>
  <si>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</si>
  <si>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</si>
  <si>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</si>
  <si>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</si>
  <si>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</si>
  <si>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</si>
  <si>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</si>
  <si>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</si>
  <si>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</si>
  <si>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</si>
  <si>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</si>
  <si>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</si>
  <si>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</si>
  <si>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</si>
  <si>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</si>
  <si>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</si>
  <si>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</si>
  <si>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</si>
  <si>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</si>
  <si>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</si>
  <si>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</si>
  <si>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</si>
  <si>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</si>
  <si>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</si>
  <si>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</si>
  <si>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</si>
  <si>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</si>
  <si>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</si>
  <si>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</si>
  <si>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</si>
  <si>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</si>
  <si>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</si>
  <si>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</si>
  <si>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</si>
  <si>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</si>
  <si>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</si>
  <si>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</si>
  <si>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</si>
  <si>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</si>
  <si>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</si>
  <si>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</si>
  <si>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</si>
  <si>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</si>
  <si>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</si>
  <si>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</si>
  <si>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</si>
  <si>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</si>
  <si>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</si>
  <si>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</si>
  <si>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</si>
  <si>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</si>
  <si>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</si>
  <si>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</si>
  <si>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</si>
  <si>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</si>
  <si>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</si>
  <si>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</si>
  <si>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</si>
  <si>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</si>
  <si>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</si>
  <si>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</si>
  <si>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</si>
  <si>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</si>
  <si>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</si>
  <si>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</si>
  <si>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</si>
  <si>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</si>
  <si>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</si>
  <si>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</si>
  <si>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</si>
  <si>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</si>
  <si>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</si>
  <si>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</si>
  <si>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</si>
  <si>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</si>
  <si>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</si>
  <si>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</si>
  <si>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</si>
  <si>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</si>
  <si>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</si>
  <si>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</si>
  <si>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</si>
  <si>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</si>
  <si>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</si>
  <si>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</si>
  <si>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</si>
  <si>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</si>
  <si>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</si>
  <si>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</si>
  <si>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</si>
  <si>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</si>
  <si>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</si>
  <si>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</si>
  <si>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</si>
  <si>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</si>
  <si>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</si>
  <si>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</si>
  <si>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</si>
  <si>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</si>
  <si>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</si>
  <si>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</si>
  <si>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</si>
  <si>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</si>
  <si>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</si>
  <si>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</si>
  <si>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</si>
  <si>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</si>
  <si>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</si>
  <si>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</si>
  <si>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</si>
  <si>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</si>
  <si>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</si>
  <si>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</si>
  <si>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</si>
  <si>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</si>
  <si>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</si>
  <si>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</si>
  <si>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</si>
  <si>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</si>
  <si>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</si>
  <si>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</si>
  <si>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</si>
  <si>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</si>
  <si>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</si>
  <si>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</si>
  <si>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</si>
  <si>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</si>
  <si>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</si>
  <si>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</si>
  <si>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</si>
  <si>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</si>
  <si>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</si>
  <si>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</si>
  <si>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</si>
  <si>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</si>
  <si>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</si>
  <si>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</si>
  <si>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</si>
  <si>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</si>
  <si>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</si>
  <si>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</si>
  <si>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</si>
  <si>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</si>
  <si>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</si>
  <si>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</si>
  <si>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</si>
  <si>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</si>
  <si>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</si>
  <si>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</si>
  <si>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</si>
  <si>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</si>
  <si>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</si>
  <si>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</si>
  <si>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</si>
  <si>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</si>
  <si>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</si>
  <si>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</si>
  <si>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</si>
  <si>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</si>
  <si>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</si>
  <si>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</si>
  <si>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</si>
  <si>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</si>
  <si>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</si>
  <si>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</si>
  <si>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</si>
  <si>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</si>
  <si>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</si>
  <si>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</si>
  <si>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</si>
  <si>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</si>
  <si>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</si>
  <si>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</si>
  <si>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</si>
  <si>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</si>
  <si>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</si>
  <si>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</si>
  <si>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</si>
  <si>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</si>
  <si>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</si>
  <si>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</si>
  <si>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</si>
  <si>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</si>
  <si>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</si>
  <si>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</si>
  <si>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</si>
  <si>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</si>
  <si>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</si>
  <si>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</si>
  <si>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</si>
  <si>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</si>
  <si>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</si>
  <si>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</si>
  <si>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</si>
  <si>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</si>
  <si>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</si>
  <si>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</si>
  <si>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</si>
  <si>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</si>
  <si>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</si>
  <si>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</si>
  <si>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</si>
  <si>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</si>
  <si>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</si>
  <si>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</si>
  <si>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</si>
  <si>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</si>
  <si>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</si>
  <si>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</si>
  <si>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</si>
  <si>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</si>
  <si>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</si>
  <si>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</si>
  <si>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</si>
  <si>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</si>
  <si>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</si>
  <si>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</si>
  <si>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</si>
  <si>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</si>
  <si>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</si>
  <si>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</si>
  <si>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</si>
  <si>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</si>
  <si>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</si>
  <si>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</si>
  <si>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</si>
  <si>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</si>
  <si>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</si>
  <si>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</si>
  <si>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</si>
  <si>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</si>
  <si>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</si>
  <si>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</si>
  <si>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</si>
  <si>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</si>
  <si>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</si>
  <si>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</si>
  <si>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</si>
  <si>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</si>
  <si>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</si>
  <si>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</si>
  <si>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</si>
  <si>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</si>
  <si>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</si>
  <si>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</si>
  <si>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</si>
  <si>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</si>
  <si>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</si>
  <si>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</si>
  <si>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</si>
  <si>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</si>
  <si>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</si>
  <si>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</si>
  <si>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</si>
  <si>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</si>
  <si>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</si>
  <si>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</si>
  <si>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</si>
  <si>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</si>
  <si>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</si>
  <si>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</si>
  <si>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</si>
  <si>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</si>
  <si>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</si>
  <si>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</si>
  <si>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</si>
  <si>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</si>
  <si>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</si>
  <si>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</si>
  <si>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</si>
  <si>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</si>
  <si>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</si>
  <si>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</si>
  <si>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</si>
  <si>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</si>
  <si>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</si>
  <si>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</si>
  <si>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</si>
  <si>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</si>
  <si>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</si>
  <si>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</si>
  <si>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</si>
  <si>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</si>
  <si>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</si>
  <si>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</si>
  <si>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</si>
  <si>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</si>
  <si>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</si>
  <si>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</si>
  <si>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</si>
  <si>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</si>
  <si>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</si>
  <si>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</si>
  <si>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</si>
  <si>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</si>
  <si>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</si>
  <si>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</si>
  <si>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</si>
  <si>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</si>
  <si>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</si>
  <si>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</si>
  <si>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</si>
  <si>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</si>
  <si>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</si>
  <si>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</si>
  <si>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</si>
  <si>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</si>
  <si>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</si>
  <si>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</si>
  <si>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</si>
  <si>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</si>
  <si>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</si>
  <si>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</si>
  <si>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</si>
  <si>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</si>
  <si>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</si>
  <si>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</si>
  <si>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</si>
  <si>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</si>
  <si>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</si>
  <si>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</si>
  <si>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</si>
  <si>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</si>
  <si>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</si>
  <si>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</si>
  <si>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</si>
  <si>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</si>
  <si>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</si>
  <si>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</si>
  <si>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</si>
  <si>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</si>
  <si>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</si>
  <si>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</si>
  <si>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</si>
  <si>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</si>
  <si>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</si>
  <si>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</si>
  <si>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</si>
  <si>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</si>
  <si>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</si>
  <si>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</si>
  <si>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</si>
  <si>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</si>
  <si>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</si>
  <si>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</si>
  <si>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</si>
  <si>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</si>
  <si>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</si>
  <si>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</si>
  <si>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</si>
  <si>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</si>
  <si>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</si>
  <si>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</si>
  <si>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</si>
  <si>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</si>
  <si>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</si>
  <si>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</si>
  <si>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</si>
  <si>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</si>
  <si>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</si>
  <si>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</si>
  <si>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</si>
  <si>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</si>
  <si>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</si>
  <si>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</si>
  <si>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</si>
  <si>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</si>
  <si>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</si>
  <si>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</si>
  <si>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</si>
  <si>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</si>
  <si>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</si>
  <si>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</si>
  <si>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</si>
  <si>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</si>
  <si>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</si>
  <si>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</si>
  <si>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</si>
  <si>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</si>
  <si>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</si>
  <si>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</si>
  <si>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</si>
  <si>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</si>
  <si>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</si>
  <si>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</si>
  <si>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</si>
  <si>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</si>
  <si>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</si>
  <si>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</si>
  <si>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</si>
  <si>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</si>
  <si>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</si>
  <si>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</si>
  <si>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</si>
  <si>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</si>
  <si>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</si>
  <si>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</si>
  <si>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</si>
  <si>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</si>
  <si>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</si>
  <si>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</si>
  <si>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</si>
  <si>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</si>
  <si>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</si>
  <si>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</si>
  <si>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</si>
  <si>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</si>
  <si>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</si>
  <si>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</si>
  <si>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</si>
  <si>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</si>
  <si>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</si>
  <si>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</si>
  <si>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</si>
  <si>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</si>
  <si>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</si>
  <si>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</si>
  <si>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</si>
  <si>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</si>
  <si>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</si>
  <si>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</si>
  <si>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</si>
  <si>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</si>
  <si>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</si>
  <si>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</si>
  <si>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</si>
  <si>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</si>
  <si>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</si>
  <si>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</si>
  <si>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</si>
  <si>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</si>
  <si>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</si>
  <si>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</si>
  <si>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</si>
  <si>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</si>
  <si>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</si>
  <si>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</si>
  <si>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</si>
  <si>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</si>
  <si>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</si>
  <si>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</si>
  <si>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</si>
  <si>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</si>
  <si>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</si>
  <si>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</si>
  <si>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</si>
  <si>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</si>
  <si>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</si>
  <si>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</si>
  <si>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</si>
  <si>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</si>
  <si>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</si>
  <si>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</si>
  <si>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</si>
  <si>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</si>
  <si>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</si>
  <si>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</si>
  <si>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</si>
  <si>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</si>
  <si>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</si>
  <si>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</si>
  <si>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</si>
  <si>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</si>
  <si>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</si>
  <si>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</si>
  <si>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</si>
  <si>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</si>
  <si>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</si>
  <si>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</si>
  <si>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</si>
  <si>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</si>
  <si>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</si>
  <si>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</si>
  <si>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</si>
  <si>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</si>
  <si>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</si>
  <si>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</si>
  <si>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</si>
  <si>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</si>
  <si>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</si>
  <si>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</si>
  <si>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</si>
  <si>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</si>
  <si>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</si>
  <si>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</si>
  <si>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</si>
  <si>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</si>
  <si>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</si>
  <si>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</si>
  <si>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</si>
  <si>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</si>
  <si>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</si>
  <si>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</si>
  <si>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</si>
  <si>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</si>
  <si>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</si>
  <si>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</si>
  <si>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</si>
  <si>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</si>
  <si>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</si>
  <si>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</si>
  <si>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</si>
  <si>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</si>
  <si>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</si>
  <si>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</si>
  <si>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</si>
  <si>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</si>
  <si>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</si>
  <si>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</si>
  <si>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</si>
  <si>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</si>
  <si>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</si>
  <si>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</si>
  <si>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</si>
  <si>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</si>
  <si>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</si>
  <si>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</si>
  <si>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</si>
  <si>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</si>
  <si>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</si>
  <si>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</si>
  <si>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</si>
  <si>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</si>
  <si>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</si>
  <si>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</si>
  <si>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</si>
  <si>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</si>
  <si>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</si>
  <si>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</si>
  <si>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</si>
  <si>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</si>
  <si>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</si>
  <si>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</si>
  <si>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</si>
  <si>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</si>
  <si>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</si>
  <si>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</si>
  <si>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</si>
  <si>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</si>
  <si>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</si>
  <si>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</si>
  <si>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</si>
  <si>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</si>
  <si>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</si>
  <si>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</si>
  <si>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</si>
  <si>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</si>
  <si>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</si>
  <si>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</si>
  <si>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</si>
  <si>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</si>
  <si>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</si>
  <si>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</si>
  <si>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</si>
  <si>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</si>
  <si>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</si>
  <si>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</si>
  <si>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</si>
  <si>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</si>
  <si>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</si>
  <si>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</si>
  <si>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</si>
  <si>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</si>
  <si>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</si>
  <si>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</si>
  <si>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</si>
  <si>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</si>
  <si>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</si>
  <si>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</si>
  <si>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</si>
  <si>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</si>
  <si>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</si>
  <si>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</si>
  <si>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</si>
  <si>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</si>
  <si>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</si>
  <si>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</si>
  <si>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</si>
  <si>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</si>
  <si>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</si>
  <si>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</si>
  <si>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</si>
  <si>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</si>
  <si>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</si>
  <si>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</si>
  <si>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</si>
  <si>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</si>
  <si>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</si>
  <si>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</si>
  <si>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</si>
  <si>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</si>
  <si>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</si>
  <si>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</si>
  <si>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</si>
  <si>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</si>
  <si>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</si>
  <si>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</si>
  <si>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</si>
  <si>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</si>
  <si>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</si>
  <si>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</si>
  <si>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</si>
  <si>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</si>
  <si>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</si>
  <si>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</si>
  <si>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</si>
  <si>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</si>
  <si>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</si>
  <si>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</si>
  <si>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</si>
  <si>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</si>
  <si>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</si>
  <si>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</si>
  <si>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</si>
  <si>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</si>
  <si>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</si>
  <si>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</si>
  <si>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</si>
  <si>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</si>
  <si>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</si>
  <si>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</si>
  <si>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</si>
  <si>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</si>
  <si>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</si>
  <si>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</si>
  <si>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</si>
  <si>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</si>
  <si>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</si>
  <si>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</si>
  <si>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</si>
  <si>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</si>
  <si>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</si>
  <si>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</si>
  <si>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</si>
  <si>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</si>
  <si>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</si>
  <si>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</si>
  <si>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</si>
  <si>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</si>
  <si>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</si>
  <si>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</si>
  <si>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</si>
  <si>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</si>
  <si>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</si>
  <si>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</si>
  <si>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</si>
  <si>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</si>
  <si>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</si>
  <si>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</si>
  <si>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</si>
  <si>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</si>
  <si>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</si>
  <si>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</si>
  <si>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</si>
  <si>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</si>
  <si>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</si>
  <si>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</si>
  <si>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</si>
  <si>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</si>
  <si>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</si>
  <si>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</si>
  <si>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</si>
  <si>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</si>
  <si>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</si>
  <si>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</si>
  <si>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</si>
  <si>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</si>
  <si>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</si>
  <si>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</si>
  <si>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</si>
  <si>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</si>
  <si>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</si>
  <si>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</si>
  <si>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</si>
  <si>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</si>
  <si>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</si>
  <si>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</si>
  <si>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</si>
  <si>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</si>
  <si>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</si>
  <si>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</si>
  <si>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</si>
  <si>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</si>
  <si>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</si>
  <si>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</si>
  <si>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</si>
  <si>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</si>
  <si>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</si>
  <si>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</si>
  <si>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</si>
  <si>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</si>
  <si>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</si>
  <si>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</si>
  <si>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</si>
  <si>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</si>
  <si>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</si>
  <si>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</si>
  <si>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</si>
  <si>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</si>
  <si>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</si>
  <si>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</si>
  <si>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</si>
  <si>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</si>
  <si>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</si>
  <si>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</si>
  <si>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</si>
  <si>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</si>
  <si>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</si>
  <si>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</si>
  <si>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</si>
  <si>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</si>
  <si>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</si>
  <si>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</si>
  <si>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</si>
  <si>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</si>
  <si>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</si>
  <si>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</si>
  <si>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</si>
  <si>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</si>
  <si>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</si>
  <si>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</si>
  <si>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</si>
  <si>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</si>
  <si>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</si>
  <si>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</si>
  <si>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</si>
  <si>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</si>
  <si>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</si>
  <si>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</si>
  <si>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</si>
  <si>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</si>
  <si>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</si>
  <si>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</si>
  <si>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</si>
  <si>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</si>
  <si>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</si>
  <si>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</si>
  <si>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</si>
  <si>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</si>
  <si>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</si>
  <si>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</si>
  <si>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</si>
  <si>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</si>
  <si>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</si>
  <si>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</si>
  <si>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</si>
  <si>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</si>
  <si>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</si>
  <si>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</si>
  <si>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</si>
  <si>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</si>
  <si>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</si>
  <si>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</si>
  <si>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</si>
  <si>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</si>
  <si>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</si>
  <si>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</si>
  <si>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</si>
  <si>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</si>
  <si>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</si>
  <si>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</si>
  <si>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</si>
  <si>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</si>
  <si>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</si>
  <si>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</si>
  <si>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</si>
  <si>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</si>
  <si>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</si>
  <si>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</si>
  <si>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</si>
  <si>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</si>
  <si>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</si>
  <si>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</si>
  <si>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</si>
  <si>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</si>
  <si>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</si>
  <si>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</si>
  <si>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</si>
  <si>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</si>
  <si>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</si>
  <si>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</si>
  <si>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</si>
  <si>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</si>
  <si>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</si>
  <si>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</si>
  <si>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</si>
  <si>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</si>
  <si>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</si>
  <si>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</si>
  <si>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</si>
  <si>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</si>
  <si>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</si>
  <si>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</si>
  <si>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</si>
  <si>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</si>
  <si>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</si>
  <si>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</si>
  <si>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</si>
  <si>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</si>
  <si>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</si>
  <si>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</si>
  <si>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</si>
  <si>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</si>
  <si>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</si>
  <si>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</si>
  <si>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</si>
  <si>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</si>
  <si>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</si>
  <si>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</si>
  <si>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</si>
  <si>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</si>
  <si>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</si>
  <si>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</si>
  <si>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</si>
  <si>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</si>
  <si>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</si>
  <si>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</si>
  <si>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</si>
  <si>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</si>
  <si>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</si>
  <si>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</si>
  <si>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</si>
  <si>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</si>
  <si>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</si>
  <si>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</si>
  <si>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</si>
  <si>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</si>
  <si>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</si>
  <si>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</si>
  <si>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</si>
  <si>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</si>
  <si>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</si>
  <si>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</si>
  <si>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</si>
  <si>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</si>
  <si>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</si>
  <si>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</si>
  <si>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</si>
  <si>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</si>
  <si>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</si>
  <si>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</si>
  <si>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</si>
  <si>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</si>
  <si>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</si>
  <si>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</si>
  <si>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</si>
  <si>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</si>
  <si>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</si>
  <si>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</si>
  <si>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</si>
  <si>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</si>
  <si>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</si>
  <si>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</si>
  <si>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</si>
  <si>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</si>
  <si>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</si>
  <si>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</si>
  <si>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</si>
  <si>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</si>
  <si>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</si>
  <si>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</si>
  <si>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</si>
  <si>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</si>
  <si>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</si>
  <si>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</si>
  <si>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</si>
  <si>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</si>
  <si>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</si>
  <si>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</si>
  <si>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</si>
  <si>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</si>
  <si>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</si>
  <si>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</si>
  <si>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</si>
  <si>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</si>
  <si>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</si>
  <si>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</si>
  <si>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</si>
  <si>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</si>
  <si>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</si>
  <si>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</si>
  <si>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</si>
  <si>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</si>
  <si>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</si>
  <si>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</si>
  <si>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</si>
  <si>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</si>
  <si>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</si>
  <si>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</si>
  <si>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</si>
  <si>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</si>
  <si>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</si>
  <si>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</si>
  <si>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</si>
  <si>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</si>
  <si>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</si>
  <si>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</si>
  <si>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</si>
  <si>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</si>
  <si>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</si>
  <si>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</si>
  <si>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</si>
  <si>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</si>
  <si>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</si>
  <si>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</si>
  <si>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</si>
  <si>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</si>
  <si>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</si>
  <si>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</si>
  <si>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</si>
  <si>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</si>
  <si>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</si>
  <si>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</si>
  <si>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</si>
  <si>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</si>
  <si>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</si>
  <si>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</si>
  <si>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</si>
  <si>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</si>
  <si>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</si>
  <si>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</si>
  <si>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</si>
  <si>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</si>
  <si>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</si>
  <si>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</si>
  <si>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</si>
  <si>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</si>
  <si>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</si>
  <si>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</si>
  <si>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</si>
  <si>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</si>
  <si>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</si>
  <si>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</si>
  <si>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</si>
  <si>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</si>
  <si>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</si>
  <si>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</si>
  <si>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</si>
  <si>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</si>
  <si>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</si>
  <si>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</si>
  <si>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</si>
  <si>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</si>
  <si>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</si>
  <si>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</si>
  <si>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</si>
  <si>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</si>
  <si>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</si>
  <si>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</si>
  <si>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</si>
  <si>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</si>
  <si>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</si>
  <si>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</si>
  <si>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</si>
  <si>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</si>
  <si>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</si>
  <si>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</si>
  <si>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</si>
  <si>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</si>
  <si>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</si>
  <si>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</si>
  <si>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</si>
  <si>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</si>
  <si>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</si>
  <si>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</si>
  <si>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</si>
  <si>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</si>
  <si>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</si>
  <si>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</si>
  <si>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</si>
  <si>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</si>
  <si>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</si>
  <si>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</si>
  <si>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</si>
  <si>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</si>
  <si>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</si>
  <si>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</si>
  <si>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</si>
  <si>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</si>
  <si>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</si>
  <si>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</si>
  <si>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</si>
  <si>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</si>
  <si>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</si>
  <si>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</si>
  <si>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</si>
  <si>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</si>
  <si>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</si>
  <si>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</si>
  <si>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</si>
  <si>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</si>
  <si>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</si>
  <si>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</si>
  <si>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</si>
  <si>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</si>
  <si>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</si>
  <si>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</si>
  <si>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</si>
  <si>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</si>
  <si>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</si>
  <si>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</si>
  <si>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</si>
  <si>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</si>
  <si>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</si>
  <si>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</si>
  <si>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</si>
  <si>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</si>
  <si>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</si>
  <si>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</si>
  <si>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</si>
  <si>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</si>
  <si>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</si>
  <si>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</si>
  <si>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</si>
  <si>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</si>
  <si>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</si>
  <si>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</si>
  <si>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</si>
  <si>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</si>
  <si>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</si>
  <si>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</si>
  <si>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</si>
  <si>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</si>
  <si>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</si>
  <si>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</si>
  <si>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</si>
  <si>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</si>
  <si>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</si>
  <si>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</si>
  <si>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</si>
  <si>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</si>
  <si>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</si>
  <si>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</si>
  <si>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</si>
  <si>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</si>
  <si>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</si>
  <si>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</si>
  <si>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</si>
  <si>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</si>
  <si>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</si>
  <si>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</si>
  <si>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</si>
  <si>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</si>
  <si>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</si>
  <si>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</si>
  <si>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</si>
  <si>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</si>
  <si>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</si>
  <si>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</si>
  <si>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</si>
  <si>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</si>
  <si>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</si>
  <si>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</si>
  <si>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</si>
  <si>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</si>
  <si>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</si>
  <si>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</si>
  <si>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</si>
  <si>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</si>
  <si>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</si>
  <si>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</si>
  <si>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</si>
  <si>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</si>
  <si>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</si>
  <si>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</si>
  <si>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</si>
  <si>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</si>
  <si>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</si>
  <si>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</si>
  <si>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</si>
  <si>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</si>
  <si>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</si>
  <si>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</si>
  <si>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</si>
  <si>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</si>
  <si>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</si>
  <si>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</si>
  <si>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</si>
  <si>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</si>
  <si>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</si>
  <si>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</si>
  <si>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</si>
  <si>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</si>
  <si>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</si>
  <si>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</si>
  <si>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</si>
  <si>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</si>
  <si>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</si>
  <si>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</si>
  <si>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</si>
  <si>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</si>
  <si>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</si>
  <si>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</si>
  <si>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</si>
  <si>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</si>
  <si>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</si>
  <si>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</si>
  <si>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</si>
  <si>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</si>
  <si>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</si>
  <si>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</si>
  <si>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</si>
  <si>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</si>
  <si>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</si>
  <si>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</si>
  <si>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</si>
  <si>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</si>
  <si>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</si>
  <si>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</si>
  <si>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</si>
  <si>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</si>
  <si>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</si>
  <si>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</si>
  <si>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</si>
  <si>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</si>
  <si>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</si>
  <si>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</si>
  <si>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</si>
  <si>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</si>
  <si>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</si>
  <si>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</si>
  <si>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</si>
  <si>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</si>
  <si>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</si>
  <si>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</si>
  <si>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</si>
  <si>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</si>
  <si>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</si>
  <si>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</si>
  <si>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</si>
  <si>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</si>
  <si>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</si>
  <si>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</si>
  <si>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</si>
  <si>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</si>
  <si>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</si>
  <si>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</si>
  <si>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</si>
  <si>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</si>
  <si>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</si>
  <si>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</si>
  <si>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</si>
  <si>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</si>
  <si>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</si>
  <si>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</si>
  <si>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</si>
  <si>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</si>
  <si>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</si>
  <si>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</si>
  <si>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</si>
  <si>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</si>
  <si>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</si>
  <si>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</si>
  <si>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</si>
  <si>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</si>
  <si>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</si>
  <si>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</si>
  <si>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</si>
  <si>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</si>
  <si>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</si>
  <si>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</si>
  <si>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</si>
  <si>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</si>
  <si>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</si>
  <si>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</si>
  <si>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</si>
  <si>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</si>
  <si>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</si>
  <si>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</si>
  <si>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</si>
  <si>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</si>
  <si>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</si>
  <si>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</si>
  <si>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</si>
  <si>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</si>
  <si>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</si>
  <si>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</si>
  <si>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</si>
  <si>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</si>
  <si>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</si>
  <si>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</si>
  <si>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</si>
  <si>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</si>
  <si>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</si>
  <si>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</si>
  <si>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</si>
  <si>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</si>
  <si>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</si>
  <si>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</si>
  <si>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</si>
  <si>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</si>
  <si>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</si>
  <si>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</si>
  <si>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</si>
  <si>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</si>
  <si>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</si>
  <si>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</si>
  <si>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</si>
  <si>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</si>
  <si>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</si>
  <si>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</si>
  <si>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</si>
  <si>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</si>
  <si>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</si>
  <si>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</si>
  <si>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</si>
  <si>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</si>
  <si>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</si>
  <si>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</si>
  <si>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</si>
  <si>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</si>
  <si>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</si>
  <si>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</si>
  <si>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</si>
  <si>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</si>
  <si>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</si>
  <si>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</si>
  <si>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</si>
  <si>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</si>
  <si>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</si>
  <si>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</si>
  <si>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</si>
  <si>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</si>
  <si>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</si>
  <si>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</si>
  <si>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</si>
  <si>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</si>
  <si>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</si>
  <si>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</si>
  <si>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</si>
  <si>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</si>
  <si>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</si>
  <si>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</si>
  <si>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</si>
  <si>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</si>
  <si>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</si>
  <si>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</si>
  <si>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</si>
  <si>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</si>
  <si>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</si>
  <si>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</si>
  <si>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</si>
  <si>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</si>
  <si>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</si>
  <si>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</si>
  <si>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</si>
  <si>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</si>
  <si>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</si>
  <si>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</si>
  <si>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</si>
  <si>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</si>
  <si>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</si>
  <si>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</si>
  <si>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</si>
  <si>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</si>
  <si>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</si>
  <si>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</si>
  <si>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</si>
  <si>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</si>
  <si>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</si>
  <si>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</si>
  <si>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</si>
  <si>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</si>
  <si>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</si>
  <si>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</si>
  <si>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</si>
  <si>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</si>
  <si>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</si>
  <si>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</si>
  <si>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</si>
  <si>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</si>
  <si>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</si>
  <si>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</si>
  <si>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</si>
  <si>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</si>
  <si>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</si>
  <si>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</si>
  <si>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</si>
  <si>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</si>
  <si>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</si>
  <si>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</si>
  <si>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</si>
  <si>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</si>
  <si>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</si>
  <si>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</si>
  <si>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</si>
  <si>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</si>
  <si>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</si>
  <si>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</si>
  <si>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</si>
  <si>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</si>
  <si>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</si>
  <si>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</si>
  <si>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</si>
  <si>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</si>
  <si>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</si>
  <si>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</si>
  <si>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</si>
  <si>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</si>
  <si>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</si>
  <si>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</si>
  <si>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</si>
  <si>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</si>
  <si>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</si>
  <si>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</si>
  <si>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</si>
  <si>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</si>
  <si>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</si>
  <si>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</si>
  <si>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</si>
  <si>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</si>
  <si>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</si>
  <si>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</si>
  <si>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</si>
  <si>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</si>
  <si>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</si>
  <si>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</si>
  <si>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</si>
  <si>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</si>
  <si>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</si>
  <si>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</si>
  <si>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</si>
  <si>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</si>
  <si>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</si>
  <si>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</si>
  <si>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</si>
  <si>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</si>
  <si>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</si>
  <si>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</si>
  <si>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</si>
  <si>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</si>
  <si>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</si>
  <si>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</si>
  <si>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</si>
  <si>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</si>
  <si>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</si>
  <si>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</si>
  <si>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</si>
  <si>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</si>
  <si>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</si>
  <si>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</si>
  <si>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</si>
  <si>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</si>
  <si>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</si>
  <si>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</si>
  <si>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</si>
  <si>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</si>
  <si>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</si>
  <si>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</si>
  <si>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</si>
  <si>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</si>
  <si>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</si>
  <si>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</si>
  <si>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</si>
  <si>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</si>
  <si>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</si>
  <si>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</si>
  <si>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</si>
  <si>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</si>
  <si>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</si>
  <si>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</si>
  <si>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</si>
  <si>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</si>
  <si>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</si>
  <si>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</si>
  <si>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</si>
  <si>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</si>
  <si>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</si>
  <si>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</si>
  <si>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</si>
  <si>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</si>
  <si>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</si>
  <si>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</si>
  <si>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</si>
  <si>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</si>
  <si>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</si>
  <si>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</si>
  <si>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</si>
  <si>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</si>
  <si>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</si>
  <si>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</si>
  <si>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</si>
  <si>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</si>
  <si>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</si>
  <si>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</si>
  <si>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</si>
  <si>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</si>
  <si>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</si>
  <si>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</si>
  <si>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</si>
  <si>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</si>
  <si>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</si>
  <si>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</si>
  <si>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</si>
  <si>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</si>
  <si>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</si>
  <si>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</si>
  <si>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</si>
  <si>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</si>
  <si>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</si>
  <si>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</si>
  <si>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</si>
  <si>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</si>
  <si>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</si>
  <si>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</si>
  <si>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</si>
  <si>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</si>
  <si>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</si>
  <si>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</si>
  <si>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</si>
  <si>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</si>
  <si>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</si>
  <si>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</si>
  <si>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</si>
  <si>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</si>
  <si>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</si>
  <si>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</si>
  <si>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</si>
  <si>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</si>
  <si>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</si>
  <si>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</si>
  <si>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</si>
  <si>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</si>
  <si>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</si>
  <si>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</si>
  <si>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</si>
  <si>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</si>
  <si>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</si>
  <si>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</si>
  <si>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</si>
  <si>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</si>
  <si>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</si>
  <si>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</si>
  <si>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</si>
  <si>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</si>
  <si>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</si>
  <si>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</si>
  <si>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</si>
  <si>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</si>
  <si>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</si>
  <si>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</si>
  <si>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</si>
  <si>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</si>
  <si>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</si>
  <si>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</si>
  <si>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</si>
  <si>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</si>
  <si>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</si>
  <si>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</si>
  <si>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</si>
  <si>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</si>
  <si>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</si>
  <si>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</si>
  <si>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</si>
  <si>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</si>
  <si>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</si>
  <si>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</si>
  <si>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</si>
  <si>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</si>
  <si>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</si>
  <si>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</si>
  <si>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</si>
  <si>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</si>
  <si>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</si>
  <si>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</si>
  <si>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</si>
  <si>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</si>
  <si>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</si>
  <si>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</si>
  <si>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</si>
  <si>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</si>
  <si>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</si>
  <si>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</si>
  <si>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</si>
  <si>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</si>
  <si>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</si>
  <si>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</si>
  <si>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</si>
  <si>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</si>
  <si>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</si>
  <si>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</si>
  <si>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</si>
  <si>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</si>
  <si>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</si>
  <si>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</si>
  <si>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</si>
  <si>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</si>
  <si>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</si>
  <si>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</si>
  <si>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</si>
  <si>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</si>
  <si>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</si>
  <si>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</si>
  <si>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</si>
  <si>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</si>
  <si>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</si>
  <si>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</si>
  <si>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</si>
  <si>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</si>
  <si>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</si>
  <si>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</si>
  <si>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</si>
  <si>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</si>
  <si>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</si>
  <si>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</si>
  <si>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</si>
  <si>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</si>
  <si>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</si>
  <si>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</si>
  <si>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</si>
  <si>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</si>
  <si>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</si>
  <si>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</si>
  <si>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</si>
  <si>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</si>
  <si>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</si>
  <si>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</si>
  <si>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</si>
  <si>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</si>
  <si>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</si>
  <si>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</si>
  <si>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</si>
  <si>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</si>
  <si>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</si>
  <si>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</si>
  <si>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</si>
  <si>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</si>
  <si>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</si>
  <si>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</si>
  <si>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</si>
  <si>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</si>
  <si>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</si>
  <si>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</si>
  <si>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</si>
  <si>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</si>
  <si>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</si>
  <si>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</si>
  <si>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</si>
  <si>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</si>
  <si>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</si>
  <si>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</si>
  <si>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</si>
  <si>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</si>
  <si>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</si>
  <si>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</si>
  <si>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</si>
  <si>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</si>
  <si>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</si>
  <si>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</si>
  <si>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</si>
  <si>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</si>
  <si>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</si>
  <si>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</si>
  <si>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</si>
  <si>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</si>
  <si>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</si>
  <si>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</si>
  <si>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</si>
  <si>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</si>
  <si>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</si>
  <si>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</si>
  <si>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</si>
  <si>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</si>
  <si>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</si>
  <si>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</si>
  <si>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</si>
  <si>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</si>
  <si>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</si>
  <si>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</si>
  <si>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</si>
  <si>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</si>
  <si>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</si>
  <si>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</si>
  <si>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</si>
  <si>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</si>
  <si>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</si>
  <si>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</si>
  <si>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</si>
  <si>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</si>
  <si>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</si>
  <si>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</si>
  <si>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</si>
  <si>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</si>
  <si>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</si>
  <si>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</si>
  <si>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</si>
  <si>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</si>
  <si>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</si>
  <si>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</si>
  <si>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</si>
  <si>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</si>
  <si>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</si>
  <si>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</si>
  <si>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</si>
  <si>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</si>
  <si>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</si>
  <si>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</si>
  <si>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</si>
  <si>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</si>
  <si>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</si>
  <si>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</si>
  <si>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</si>
  <si>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</si>
  <si>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</si>
  <si>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</si>
  <si>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</si>
  <si>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</si>
  <si>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</si>
  <si>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</si>
  <si>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</si>
  <si>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</si>
  <si>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</si>
  <si>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</si>
  <si>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</si>
  <si>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</si>
  <si>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</si>
  <si>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</si>
  <si>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</si>
  <si>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</si>
  <si>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</si>
  <si>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</si>
  <si>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</si>
  <si>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</si>
  <si>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</si>
  <si>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</si>
  <si>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</si>
  <si>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</si>
  <si>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</si>
  <si>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</si>
  <si>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</si>
  <si>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</si>
  <si>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</si>
  <si>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</si>
  <si>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</si>
  <si>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</si>
  <si>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</si>
  <si>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</si>
  <si>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</si>
  <si>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</si>
  <si>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</si>
  <si>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</si>
  <si>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</si>
  <si>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</si>
  <si>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</si>
  <si>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</si>
  <si>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</si>
  <si>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</si>
  <si>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</si>
  <si>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</si>
  <si>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</si>
  <si>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</si>
  <si>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</si>
  <si>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</si>
  <si>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</si>
  <si>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</si>
  <si>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</si>
  <si>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</si>
  <si>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</si>
  <si>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</si>
  <si>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</si>
  <si>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</si>
  <si>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</si>
  <si>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</si>
  <si>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</si>
  <si>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</si>
  <si>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</si>
  <si>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</si>
  <si>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</si>
  <si>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</si>
  <si>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</si>
  <si>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</si>
  <si>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وغدیر 58918 تا 1560</t>
  </si>
  <si>
    <t>ومهان 110724 تا 1574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</si>
</sst>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K19" sqref="K1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6:K14" si="6">B7*C7/$O$2</f>
        <v>27.705306415407406</v>
      </c>
      <c r="L7" s="372">
        <f t="shared" ref="L6: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8"/>
  <sheetViews>
    <sheetView tabSelected="1" topLeftCell="P134" zoomScale="85" zoomScaleNormal="85" workbookViewId="0">
      <selection activeCell="AA156" sqref="AA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N20*100/$S$181</f>
        <v>1.8135266396506048E-6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4016216028</v>
      </c>
      <c r="O22" s="97">
        <v>2569556</v>
      </c>
      <c r="P22" s="183">
        <f>P48</f>
        <v>1563</v>
      </c>
      <c r="Q22" s="67">
        <f t="shared" si="6"/>
        <v>33.564584135344425</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188523540</v>
      </c>
      <c r="O23" s="97">
        <v>123218</v>
      </c>
      <c r="P23" s="183">
        <f>P51</f>
        <v>1530</v>
      </c>
      <c r="Q23" s="67">
        <f t="shared" si="6"/>
        <v>1.5755412994987852</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-7036893.7825293541</v>
      </c>
      <c r="G24" s="93">
        <f t="shared" si="0"/>
        <v>287343239.16446799</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13170271.217470646</v>
      </c>
      <c r="M28" s="187" t="s">
        <v>4415</v>
      </c>
      <c r="N28" s="111">
        <v>169</v>
      </c>
      <c r="O28" s="253"/>
      <c r="P28" s="97" t="s">
        <v>25</v>
      </c>
      <c r="Q28" s="67">
        <f t="shared" si="6"/>
        <v>1.4123778898661392E-6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41095800</v>
      </c>
      <c r="O30" s="67">
        <v>26860</v>
      </c>
      <c r="P30" s="97">
        <f>P51</f>
        <v>1530</v>
      </c>
      <c r="Q30" s="67">
        <f t="shared" si="6"/>
        <v>0.34344851648734254</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519087930</v>
      </c>
      <c r="O33" s="67">
        <v>332110</v>
      </c>
      <c r="P33" s="97">
        <f>P48</f>
        <v>1563</v>
      </c>
      <c r="Q33" s="67">
        <f t="shared" si="6"/>
        <v>4.338155711410546</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N44*100/$S$181</f>
        <v>5.1815046847160144E-7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4667708814</v>
      </c>
      <c r="O48" s="97">
        <v>2986378</v>
      </c>
      <c r="P48" s="97">
        <v>1563</v>
      </c>
      <c r="Q48" s="67">
        <f t="shared" si="26"/>
        <v>39.009282397792305</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-23400000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-11700000</v>
      </c>
      <c r="M51" s="19" t="s">
        <v>5267</v>
      </c>
      <c r="N51" s="111">
        <f t="shared" si="29"/>
        <v>2546256600</v>
      </c>
      <c r="O51" s="97">
        <v>1664220</v>
      </c>
      <c r="P51" s="97">
        <v>1530</v>
      </c>
      <c r="Q51" s="67">
        <f t="shared" si="26"/>
        <v>21.27974274417592</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1530</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11700000</v>
      </c>
      <c r="O53" s="67">
        <v>10</v>
      </c>
      <c r="P53" s="67">
        <v>1170000</v>
      </c>
      <c r="Q53" s="67">
        <f t="shared" si="26"/>
        <v>9.7780007759963483E-2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O48+58918</f>
        <v>3045296</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O51-61249</f>
        <v>1602971</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-134720506.10612902</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11812065591.893871</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-7036893.7825293541</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17876643.217470646</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92963106.217470646</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2402495219.6758094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7485.6046065259115</v>
      </c>
      <c r="G106" s="196">
        <f>P48</f>
        <v>1563</v>
      </c>
      <c r="H106" s="196" t="s">
        <v>4699</v>
      </c>
      <c r="I106" s="196" t="s">
        <v>5286</v>
      </c>
      <c r="J106" s="207" t="s">
        <v>4216</v>
      </c>
      <c r="K106" s="196">
        <v>210</v>
      </c>
      <c r="L106" s="208">
        <f t="shared" ref="L106:L111" si="47">K106*$L$114</f>
        <v>2457000000</v>
      </c>
      <c r="M106" s="208">
        <f>N22+N33+N48</f>
        <v>9203012772</v>
      </c>
      <c r="N106" s="181">
        <f>L106-M106</f>
        <v>-6746012772</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386100000</v>
      </c>
      <c r="M107" s="1">
        <f>N51+N30+N23</f>
        <v>2775875940</v>
      </c>
      <c r="N107" s="111">
        <f t="shared" ref="N107:N109" si="48">L107-M107</f>
        <v>-2389775940</v>
      </c>
      <c r="P107" s="94"/>
      <c r="R107" s="111">
        <f>SUM(N30:N33)-SUM(R84:R106)</f>
        <v>527270696.7462979</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11700000</v>
      </c>
      <c r="M110" s="208">
        <f>N52+N24+N45+N29+N21</f>
        <v>0</v>
      </c>
      <c r="N110" s="181">
        <f>L110-M110</f>
        <v>11700000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784</v>
      </c>
      <c r="L111" s="238">
        <f t="shared" si="47"/>
        <v>9172800000</v>
      </c>
      <c r="M111" s="238">
        <v>0</v>
      </c>
      <c r="N111" s="84">
        <f>L111-M111</f>
        <v>9172800000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11700000</v>
      </c>
      <c r="M114" s="1">
        <f>K114*L114</f>
        <v>0</v>
      </c>
      <c r="N114" s="111">
        <f>SUM(N106:N112)-M114</f>
        <v>43710840</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1"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7039</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1" si="68">W131*(1+$X$19/100)</f>
        <v>1859.6460480000005</v>
      </c>
      <c r="Y131" s="32">
        <f t="shared" ref="Y131:Y141"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7046</v>
      </c>
      <c r="V136" s="206">
        <v>1574</v>
      </c>
      <c r="W136" s="97">
        <f t="shared" si="49"/>
        <v>1590.6800876712332</v>
      </c>
      <c r="X136" s="32">
        <f t="shared" si="68"/>
        <v>1622.493689424658</v>
      </c>
      <c r="Y136" s="32">
        <f t="shared" si="69"/>
        <v>1654.3072911780826</v>
      </c>
      <c r="Z136" s="425"/>
      <c r="AA136" s="425">
        <v>110724</v>
      </c>
      <c r="AB136" s="425"/>
      <c r="AI136" s="87">
        <v>116</v>
      </c>
      <c r="AJ136" s="88" t="s">
        <v>4609</v>
      </c>
      <c r="AK136" s="88">
        <v>4291628</v>
      </c>
      <c r="AL136" s="87">
        <v>2</v>
      </c>
      <c r="AM136" s="87">
        <f t="shared" si="65"/>
        <v>881</v>
      </c>
      <c r="AN136" s="88">
        <f t="shared" si="62"/>
        <v>3780924268</v>
      </c>
      <c r="AO136" s="87" t="s">
        <v>4610</v>
      </c>
    </row>
    <row r="137" spans="7:44">
      <c r="G137" s="32">
        <f>(N32+N23+N25+N30+N46+N47+N24+N31+N49+N51)/P48</f>
        <v>1775992.2840690978</v>
      </c>
      <c r="H137" s="276" t="s">
        <v>5440</v>
      </c>
      <c r="I137" s="32" t="e">
        <f>(N32+N48+N46+N33+N25+N22+N23+N24+N30+N31+#REF!+N49+N51)/P47</f>
        <v>#REF!</v>
      </c>
      <c r="J137" s="112"/>
      <c r="K137" s="94"/>
      <c r="L137" s="94" t="s">
        <v>25</v>
      </c>
      <c r="M137" s="94"/>
      <c r="R137" s="167"/>
      <c r="S137" s="206" t="s">
        <v>7042</v>
      </c>
      <c r="T137" s="206">
        <f>T115-1113</f>
        <v>-13</v>
      </c>
      <c r="U137" s="206" t="s">
        <v>7043</v>
      </c>
      <c r="V137" s="206">
        <v>1580</v>
      </c>
      <c r="W137" s="97">
        <f t="shared" si="49"/>
        <v>1588.2592876712331</v>
      </c>
      <c r="X137" s="32">
        <f t="shared" si="68"/>
        <v>1620.0244734246578</v>
      </c>
      <c r="Y137" s="32">
        <f t="shared" si="69"/>
        <v>1651.7896591780825</v>
      </c>
      <c r="Z137" s="439">
        <v>45255</v>
      </c>
      <c r="AA137" s="439"/>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t="s">
        <v>7044</v>
      </c>
      <c r="T138" s="206">
        <f>T115-1114</f>
        <v>-14</v>
      </c>
      <c r="U138" s="206" t="s">
        <v>7045</v>
      </c>
      <c r="V138" s="206">
        <v>1560</v>
      </c>
      <c r="W138" s="97">
        <f t="shared" si="49"/>
        <v>1566.9580273972604</v>
      </c>
      <c r="X138" s="32">
        <f t="shared" si="68"/>
        <v>1598.2971879452057</v>
      </c>
      <c r="Y138" s="32">
        <f t="shared" si="69"/>
        <v>1629.6363484931508</v>
      </c>
      <c r="Z138" s="439">
        <v>58918</v>
      </c>
      <c r="AA138" s="439"/>
      <c r="AB138" s="439"/>
      <c r="AI138" s="119">
        <v>118</v>
      </c>
      <c r="AJ138" s="77" t="s">
        <v>4620</v>
      </c>
      <c r="AK138" s="77">
        <v>8739459</v>
      </c>
      <c r="AL138" s="119">
        <v>2</v>
      </c>
      <c r="AM138" s="119">
        <f t="shared" si="65"/>
        <v>874</v>
      </c>
      <c r="AN138" s="77">
        <f t="shared" si="62"/>
        <v>7638287166</v>
      </c>
      <c r="AO138" s="119" t="s">
        <v>4581</v>
      </c>
    </row>
    <row r="139" spans="7:44">
      <c r="G139" s="32">
        <f>(X152+X153)/P48</f>
        <v>395329.33113502013</v>
      </c>
      <c r="H139" s="32" t="s">
        <v>5421</v>
      </c>
      <c r="I139" s="32">
        <f>(X152+X153)/P47</f>
        <v>23142.31253048826</v>
      </c>
      <c r="J139" s="112"/>
      <c r="K139" s="94"/>
      <c r="L139" s="94"/>
      <c r="M139" s="94"/>
      <c r="N139" s="94"/>
      <c r="O139" s="94"/>
      <c r="R139" s="167"/>
      <c r="S139" s="206"/>
      <c r="T139" s="206"/>
      <c r="U139" s="206"/>
      <c r="V139" s="206"/>
      <c r="W139" s="97"/>
      <c r="X139" s="32"/>
      <c r="Y139" s="32"/>
      <c r="Z139" s="425"/>
      <c r="AA139" s="425"/>
      <c r="AB139" s="425"/>
      <c r="AI139" s="119">
        <v>119</v>
      </c>
      <c r="AJ139" s="77" t="s">
        <v>4621</v>
      </c>
      <c r="AK139" s="77">
        <v>17595278</v>
      </c>
      <c r="AL139" s="119">
        <v>1</v>
      </c>
      <c r="AM139" s="119">
        <f t="shared" si="65"/>
        <v>872</v>
      </c>
      <c r="AN139" s="77">
        <f t="shared" si="62"/>
        <v>15343082416</v>
      </c>
      <c r="AO139" s="119" t="s">
        <v>4623</v>
      </c>
      <c r="AR139" t="s">
        <v>25</v>
      </c>
    </row>
    <row r="140" spans="7:44">
      <c r="G140" s="32">
        <f>X150/P48</f>
        <v>2644819.7582971803</v>
      </c>
      <c r="H140" s="32" t="s">
        <v>480</v>
      </c>
      <c r="I140" s="32">
        <f>X150/P47</f>
        <v>154825.96562616079</v>
      </c>
      <c r="J140" s="112"/>
      <c r="K140" s="94"/>
      <c r="L140" s="94"/>
      <c r="N140" s="94"/>
      <c r="R140" s="167"/>
      <c r="S140" s="206"/>
      <c r="T140" s="206"/>
      <c r="U140" s="206" t="s">
        <v>25</v>
      </c>
      <c r="V140" s="206"/>
      <c r="W140" s="97">
        <f t="shared" si="49"/>
        <v>0</v>
      </c>
      <c r="X140" s="32">
        <f t="shared" si="68"/>
        <v>0</v>
      </c>
      <c r="Y140" s="32">
        <f t="shared" si="69"/>
        <v>0</v>
      </c>
      <c r="Z140" s="94"/>
      <c r="AA140" s="94" t="s">
        <v>25</v>
      </c>
      <c r="AB140" s="355"/>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49"/>
        <v>0</v>
      </c>
      <c r="X141" s="32">
        <f t="shared" si="68"/>
        <v>0</v>
      </c>
      <c r="Y141" s="32">
        <f t="shared" si="69"/>
        <v>0</v>
      </c>
      <c r="Z141" t="s">
        <v>25</v>
      </c>
      <c r="AA141" t="s">
        <v>25</v>
      </c>
      <c r="AB141" s="94" t="s">
        <v>25</v>
      </c>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11">
        <f>SUM(N46:N53)-SUM(R115:R141)</f>
        <v>5347948395.3686695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5"/>
        <v>847</v>
      </c>
      <c r="AN142" s="115">
        <f t="shared" si="62"/>
        <v>25410000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5"/>
        <v>844</v>
      </c>
      <c r="AN143" s="115">
        <f t="shared" si="62"/>
        <v>506400000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5"/>
        <v>843</v>
      </c>
      <c r="AN144" s="115">
        <f t="shared" si="62"/>
        <v>25290000</v>
      </c>
      <c r="AO144" s="20"/>
    </row>
    <row r="145" spans="5:45">
      <c r="S145" s="32">
        <v>33288</v>
      </c>
      <c r="T145" s="167">
        <v>152128600.70081395</v>
      </c>
      <c r="U145" t="s">
        <v>25</v>
      </c>
      <c r="V145" s="94" t="s">
        <v>25</v>
      </c>
      <c r="W145" s="120" t="s">
        <v>25</v>
      </c>
      <c r="X145" s="94" t="s">
        <v>25</v>
      </c>
      <c r="Y145" t="s">
        <v>25</v>
      </c>
      <c r="Z145" t="s">
        <v>25</v>
      </c>
      <c r="AA145" t="s">
        <v>25</v>
      </c>
      <c r="AB145"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S147" s="32">
        <f>S145-S146</f>
        <v>24045</v>
      </c>
      <c r="T147" s="1">
        <f>S147*T145/S145</f>
        <v>109887412.99720834</v>
      </c>
      <c r="U147" t="s">
        <v>25</v>
      </c>
      <c r="V147" s="120" t="s">
        <v>25</v>
      </c>
      <c r="W147" s="94"/>
      <c r="X147" s="120" t="s">
        <v>25</v>
      </c>
      <c r="Y147" t="s">
        <v>25</v>
      </c>
      <c r="Z147" t="s">
        <v>25</v>
      </c>
      <c r="AA147" t="s">
        <v>25</v>
      </c>
      <c r="AB147"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U148" t="s">
        <v>25</v>
      </c>
      <c r="W148" s="94"/>
      <c r="X148"/>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R150" s="94"/>
      <c r="S150" s="94"/>
      <c r="T150" s="94"/>
      <c r="U150" s="120">
        <f>W151-W156</f>
        <v>2605545</v>
      </c>
      <c r="V150" s="279" t="s">
        <v>743</v>
      </c>
      <c r="W150" s="279">
        <v>1493085</v>
      </c>
      <c r="X150" s="88">
        <f>W150*$U$521</f>
        <v>4133853282.218493</v>
      </c>
      <c r="Y150">
        <f>X150*100/$X$156</f>
        <v>34.547709915715792</v>
      </c>
      <c r="Z150" t="s">
        <v>25</v>
      </c>
      <c r="AA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U151" s="120"/>
      <c r="V151" s="279" t="s">
        <v>4407</v>
      </c>
      <c r="W151" s="279">
        <v>2605545</v>
      </c>
      <c r="X151" s="88">
        <f>W151*$U$521</f>
        <v>7213883168.2174711</v>
      </c>
      <c r="Y151" s="94">
        <f>X151*100/$X$156</f>
        <v>60.28833779211746</v>
      </c>
      <c r="Z151" t="s">
        <v>25</v>
      </c>
      <c r="AA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t="s">
        <v>25</v>
      </c>
      <c r="T152" t="s">
        <v>25</v>
      </c>
      <c r="U152" s="94">
        <f>W150-W156</f>
        <v>1493085</v>
      </c>
      <c r="V152" s="279" t="s">
        <v>4406</v>
      </c>
      <c r="W152" s="279">
        <v>48659</v>
      </c>
      <c r="X152" s="88">
        <f>W152*$U$521</f>
        <v>134720506.10612902</v>
      </c>
      <c r="Y152" s="94">
        <f>X152*100/$X$156</f>
        <v>1.1258950540584192</v>
      </c>
      <c r="Z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t="s">
        <v>25</v>
      </c>
      <c r="U153" s="94"/>
      <c r="V153" s="279" t="s">
        <v>1069</v>
      </c>
      <c r="W153" s="279">
        <v>174517</v>
      </c>
      <c r="X153" s="88">
        <f>W153*$U$521</f>
        <v>483179238.45790744</v>
      </c>
      <c r="Y153" s="94">
        <f>X153*100/$X$156</f>
        <v>4.038057238108328</v>
      </c>
      <c r="AA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U154" s="94"/>
      <c r="V154" s="279"/>
      <c r="W154" s="279"/>
      <c r="X154" s="279"/>
      <c r="Y154" s="113"/>
      <c r="Z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t="s">
        <v>25</v>
      </c>
      <c r="T155" t="s">
        <v>25</v>
      </c>
      <c r="U155" s="94"/>
      <c r="V155" s="87"/>
      <c r="W155" s="87">
        <f>SUM(W150:W153)</f>
        <v>4321806</v>
      </c>
      <c r="X155" s="87"/>
      <c r="Y155" s="112" t="s">
        <v>25</v>
      </c>
      <c r="Z155" t="s">
        <v>25</v>
      </c>
      <c r="AA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R156" s="94" t="s">
        <v>25</v>
      </c>
      <c r="S156" s="94"/>
      <c r="T156" s="94" t="s">
        <v>25</v>
      </c>
      <c r="U156" s="94" t="s">
        <v>25</v>
      </c>
      <c r="V156" s="87"/>
      <c r="W156" s="87">
        <f>W155-V518</f>
        <v>0</v>
      </c>
      <c r="X156" s="140">
        <f>SUM(X150:X153)</f>
        <v>11965636195</v>
      </c>
      <c r="Y156" s="94"/>
      <c r="Z156" t="s">
        <v>25</v>
      </c>
      <c r="AA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R157" s="94"/>
      <c r="S157" s="94"/>
      <c r="T157" s="94"/>
      <c r="U157" s="94" t="s">
        <v>25</v>
      </c>
      <c r="V157" s="87"/>
      <c r="W157" s="87" t="s">
        <v>5821</v>
      </c>
      <c r="X157" s="140">
        <f>S168-X153</f>
        <v>77004491.542092562</v>
      </c>
      <c r="Y157" s="94"/>
      <c r="Z157" t="s">
        <v>25</v>
      </c>
      <c r="AA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s="94" t="s">
        <v>25</v>
      </c>
      <c r="S158" s="94"/>
      <c r="T158" s="94"/>
      <c r="U158" s="94" t="s">
        <v>25</v>
      </c>
      <c r="V158" s="87"/>
      <c r="W158" s="87" t="s">
        <v>5820</v>
      </c>
      <c r="X158" s="140">
        <f>X152-X157</f>
        <v>57716014.564036459</v>
      </c>
      <c r="Y158" s="94"/>
      <c r="AA158" t="s">
        <v>25</v>
      </c>
      <c r="AB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t="s">
        <v>25</v>
      </c>
      <c r="S159" s="94"/>
      <c r="T159" s="94" t="s">
        <v>25</v>
      </c>
      <c r="U159" s="94"/>
      <c r="V159" s="87"/>
      <c r="W159" s="87" t="s">
        <v>4918</v>
      </c>
      <c r="X159" s="140">
        <f>X150+X158-S167</f>
        <v>-13170271.217470646</v>
      </c>
      <c r="Y159" s="94"/>
      <c r="Z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5">V165*W165</f>
        <v>239024000</v>
      </c>
      <c r="Y165" s="97"/>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R166" s="36" t="s">
        <v>4510</v>
      </c>
      <c r="S166" s="93">
        <f>SUM(N45:N53)</f>
        <v>7225665414</v>
      </c>
      <c r="U166" s="166" t="s">
        <v>4399</v>
      </c>
      <c r="V166" s="54">
        <v>5904</v>
      </c>
      <c r="W166" s="111">
        <v>237.148</v>
      </c>
      <c r="X166" s="111">
        <f t="shared" si="75"/>
        <v>1400121.7919999999</v>
      </c>
      <c r="Y166" s="97" t="s">
        <v>743</v>
      </c>
      <c r="AA166" t="s">
        <v>25</v>
      </c>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97" t="s">
        <v>4408</v>
      </c>
      <c r="S167" s="93">
        <f>SUM(N21:N26)</f>
        <v>4204739568</v>
      </c>
      <c r="U167" s="166" t="s">
        <v>4205</v>
      </c>
      <c r="V167" s="166">
        <v>1000</v>
      </c>
      <c r="W167" s="111">
        <v>247.393</v>
      </c>
      <c r="X167" s="111">
        <f t="shared" si="75"/>
        <v>247393</v>
      </c>
      <c r="Y167" s="97" t="s">
        <v>743</v>
      </c>
      <c r="Z167" t="s">
        <v>25</v>
      </c>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97" t="s">
        <v>4409</v>
      </c>
      <c r="S168" s="93">
        <f>SUM(N29:N33)</f>
        <v>560183730</v>
      </c>
      <c r="U168" s="386" t="s">
        <v>4443</v>
      </c>
      <c r="V168" s="386">
        <v>8071</v>
      </c>
      <c r="W168" s="90">
        <v>247.797</v>
      </c>
      <c r="X168" s="90">
        <f t="shared" si="75"/>
        <v>1999969.5870000001</v>
      </c>
      <c r="Y168" s="89" t="s">
        <v>4406</v>
      </c>
      <c r="Z168" t="s">
        <v>25</v>
      </c>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5"/>
        <v>13299760.584000001</v>
      </c>
      <c r="Y169" s="97" t="s">
        <v>452</v>
      </c>
      <c r="Z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4411</v>
      </c>
      <c r="S170" s="93">
        <f>N20</f>
        <v>217</v>
      </c>
      <c r="U170" s="386" t="s">
        <v>4451</v>
      </c>
      <c r="V170" s="386">
        <v>4099</v>
      </c>
      <c r="W170" s="90">
        <v>243.93</v>
      </c>
      <c r="X170" s="90">
        <f t="shared" si="75"/>
        <v>999869.07000000007</v>
      </c>
      <c r="Y170" s="89" t="s">
        <v>4406</v>
      </c>
      <c r="AB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4412</v>
      </c>
      <c r="S171" s="93">
        <f>N28</f>
        <v>169</v>
      </c>
      <c r="U171" s="166" t="s">
        <v>4451</v>
      </c>
      <c r="V171" s="166">
        <v>9301</v>
      </c>
      <c r="W171" s="111">
        <v>243.93</v>
      </c>
      <c r="X171" s="111">
        <f t="shared" si="75"/>
        <v>2268792.9300000002</v>
      </c>
      <c r="Y171" s="97" t="s">
        <v>452</v>
      </c>
      <c r="AA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f>S174+P175</f>
        <v>974282.33942399989</v>
      </c>
      <c r="Q172" s="112"/>
      <c r="R172" s="97"/>
      <c r="S172" s="93"/>
      <c r="T172" t="s">
        <v>25</v>
      </c>
      <c r="U172" s="386" t="s">
        <v>4455</v>
      </c>
      <c r="V172" s="386">
        <v>8334</v>
      </c>
      <c r="W172" s="90">
        <v>239.97</v>
      </c>
      <c r="X172" s="90">
        <f t="shared" si="75"/>
        <v>1999909.98</v>
      </c>
      <c r="Y172" s="89" t="s">
        <v>4406</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c r="Q173" s="112"/>
      <c r="R173" s="97" t="s">
        <v>5049</v>
      </c>
      <c r="S173" s="93">
        <v>0</v>
      </c>
      <c r="U173" s="166" t="s">
        <v>4204</v>
      </c>
      <c r="V173" s="166">
        <v>29041</v>
      </c>
      <c r="W173" s="111">
        <v>233.45</v>
      </c>
      <c r="X173" s="111">
        <f t="shared" si="75"/>
        <v>6779621.4499999993</v>
      </c>
      <c r="Y173" s="97" t="s">
        <v>743</v>
      </c>
      <c r="Z173" s="120" t="s">
        <v>25</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t="s">
        <v>6506</v>
      </c>
      <c r="S174" s="93">
        <v>-288</v>
      </c>
      <c r="T174" s="94"/>
      <c r="U174" s="386" t="s">
        <v>977</v>
      </c>
      <c r="V174" s="386">
        <v>12337</v>
      </c>
      <c r="W174" s="90">
        <v>243.16300000000001</v>
      </c>
      <c r="X174" s="90">
        <f t="shared" si="75"/>
        <v>2999901.9310000003</v>
      </c>
      <c r="Y174" s="89" t="s">
        <v>4406</v>
      </c>
      <c r="AI174" s="97">
        <v>154</v>
      </c>
      <c r="AJ174" s="111" t="s">
        <v>4947</v>
      </c>
      <c r="AK174" s="111">
        <v>2500000</v>
      </c>
      <c r="AL174" s="97">
        <v>2</v>
      </c>
      <c r="AM174" s="20">
        <f t="shared" si="65"/>
        <v>736</v>
      </c>
      <c r="AN174" s="115">
        <f t="shared" si="72"/>
        <v>1840000000</v>
      </c>
      <c r="AO174" s="20"/>
    </row>
    <row r="175" spans="7:44">
      <c r="G175" s="206" t="s">
        <v>5475</v>
      </c>
      <c r="H175" s="1">
        <v>8959644</v>
      </c>
      <c r="P175" s="112">
        <v>974570.33942399989</v>
      </c>
      <c r="Q175" s="112"/>
      <c r="R175" s="97" t="s">
        <v>7008</v>
      </c>
      <c r="S175" s="93">
        <f>-(10*P53+8479*P48)</f>
        <v>-24952677</v>
      </c>
      <c r="T175" s="94"/>
      <c r="U175" s="166" t="s">
        <v>4528</v>
      </c>
      <c r="V175" s="166">
        <v>-16118</v>
      </c>
      <c r="W175" s="111">
        <v>248.17</v>
      </c>
      <c r="X175" s="111">
        <f t="shared" si="75"/>
        <v>-4000004.0599999996</v>
      </c>
      <c r="Y175" s="97" t="s">
        <v>743</v>
      </c>
      <c r="Z175" t="s">
        <v>25</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5"/>
        <v>25071596.019099999</v>
      </c>
      <c r="Y176" s="97" t="s">
        <v>452</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97"/>
      <c r="S177" s="93"/>
      <c r="T177" s="120" t="s">
        <v>25</v>
      </c>
      <c r="U177" s="166" t="s">
        <v>4553</v>
      </c>
      <c r="V177" s="166">
        <v>66606</v>
      </c>
      <c r="W177" s="111">
        <v>251.131</v>
      </c>
      <c r="X177" s="111">
        <f t="shared" si="75"/>
        <v>16726831.386</v>
      </c>
      <c r="Y177" s="97" t="s">
        <v>743</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5"/>
        <v>42236971.402499996</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5"/>
        <v>46460545.778700002</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4559</v>
      </c>
      <c r="V180" s="166">
        <v>79720</v>
      </c>
      <c r="W180" s="111">
        <v>246.6568</v>
      </c>
      <c r="X180" s="111">
        <f t="shared" si="75"/>
        <v>19663480.096000001</v>
      </c>
      <c r="Y180" s="97" t="s">
        <v>452</v>
      </c>
      <c r="Z180" s="8" t="s">
        <v>25</v>
      </c>
      <c r="AA180" t="s">
        <v>25</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4416</v>
      </c>
      <c r="S181" s="93">
        <f>SUM(S166:S180)</f>
        <v>11965636195</v>
      </c>
      <c r="U181" s="166" t="s">
        <v>4559</v>
      </c>
      <c r="V181" s="166">
        <v>79720</v>
      </c>
      <c r="W181" s="111">
        <v>246.6568</v>
      </c>
      <c r="X181" s="111">
        <f t="shared" si="75"/>
        <v>19663480.096000001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4"/>
      <c r="U182" s="166" t="s">
        <v>4580</v>
      </c>
      <c r="V182" s="166">
        <v>17769</v>
      </c>
      <c r="W182" s="111">
        <v>246.17877999999999</v>
      </c>
      <c r="X182" s="111">
        <f t="shared" si="75"/>
        <v>4374350.7418200001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U183" s="166" t="s">
        <v>4580</v>
      </c>
      <c r="V183" s="166">
        <v>17769</v>
      </c>
      <c r="W183" s="111">
        <v>246.17877999999999</v>
      </c>
      <c r="X183" s="111">
        <f t="shared" si="75"/>
        <v>4374350.7418200001</v>
      </c>
      <c r="Y183" s="97" t="s">
        <v>452</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206" t="s">
        <v>8</v>
      </c>
      <c r="S184" s="206" t="s">
        <v>4406</v>
      </c>
      <c r="T184" s="206"/>
      <c r="U184" s="386" t="s">
        <v>4582</v>
      </c>
      <c r="V184" s="386">
        <v>12438</v>
      </c>
      <c r="W184" s="90">
        <v>241.20465999999999</v>
      </c>
      <c r="X184" s="90">
        <f t="shared" si="75"/>
        <v>3000103.5610799999</v>
      </c>
      <c r="Y184" s="89" t="s">
        <v>4406</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5"/>
        <v>6550390.2617999995</v>
      </c>
      <c r="Y185" s="97" t="s">
        <v>743</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5"/>
        <v>6550390.2617999995</v>
      </c>
      <c r="Y186" s="97" t="s">
        <v>452</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5"/>
        <v>6650769.9555000002</v>
      </c>
      <c r="Y187" s="97" t="s">
        <v>743</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5"/>
        <v>7054853.2560000001</v>
      </c>
      <c r="Y188" s="97" t="s">
        <v>452</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5"/>
        <v>2145690.19197</v>
      </c>
      <c r="Y189" s="97" t="s">
        <v>743</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5"/>
        <v>2145690.19197</v>
      </c>
      <c r="Y190" s="97" t="s">
        <v>452</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5"/>
        <v>4369608.0892000003</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5"/>
        <v>4369608.0892000003</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5"/>
        <v>8797507.7134000007</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5"/>
        <v>8797507.7134000007</v>
      </c>
      <c r="Y194" s="97" t="s">
        <v>452</v>
      </c>
      <c r="AA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5"/>
        <v>6667631.2002000008</v>
      </c>
      <c r="Y195" s="97" t="s">
        <v>743</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5"/>
        <v>6667631.2002000008</v>
      </c>
      <c r="Y196" s="97" t="s">
        <v>452</v>
      </c>
      <c r="Z196" t="s">
        <v>25</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5"/>
        <v>8981064.8900000006</v>
      </c>
      <c r="Y197" s="97" t="s">
        <v>743</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5"/>
        <v>8981064.8900000006</v>
      </c>
      <c r="Y198" s="97" t="s">
        <v>452</v>
      </c>
      <c r="Z198" s="94" t="s">
        <v>25</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5"/>
        <v>9181620.3599999994</v>
      </c>
      <c r="Y199" s="97" t="s">
        <v>743</v>
      </c>
      <c r="Z199"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5"/>
        <v>9181620.3599999994</v>
      </c>
      <c r="Y200" s="97" t="s">
        <v>452</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5"/>
        <v>11811186.475</v>
      </c>
      <c r="Y201" s="97" t="s">
        <v>743</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5"/>
        <v>11811186.475</v>
      </c>
      <c r="Y202" s="97" t="s">
        <v>452</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5"/>
        <v>41247832.126000002</v>
      </c>
      <c r="Y203" s="97" t="s">
        <v>743</v>
      </c>
      <c r="Z203" t="s">
        <v>25</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5"/>
        <v>41247832.126000002</v>
      </c>
      <c r="Y204" s="97" t="s">
        <v>452</v>
      </c>
      <c r="AB204" t="s">
        <v>25</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5"/>
        <v>37328539.346100003</v>
      </c>
      <c r="Y205" s="97" t="s">
        <v>743</v>
      </c>
      <c r="AA205" t="s">
        <v>25</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5"/>
        <v>37328539.346100003</v>
      </c>
      <c r="Y206" s="97" t="s">
        <v>452</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9" t="s">
        <v>4406</v>
      </c>
      <c r="S207" s="19" t="s">
        <v>5238</v>
      </c>
      <c r="T207" s="115">
        <v>-800000</v>
      </c>
      <c r="U207" s="166" t="s">
        <v>4672</v>
      </c>
      <c r="V207" s="166">
        <v>196500</v>
      </c>
      <c r="W207" s="111">
        <v>254.452</v>
      </c>
      <c r="X207" s="111">
        <f t="shared" si="75"/>
        <v>49999818</v>
      </c>
      <c r="Y207" s="97" t="s">
        <v>4675</v>
      </c>
      <c r="Z207" t="s">
        <v>25</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5"/>
        <v>651866.696</v>
      </c>
      <c r="Y208" s="97" t="s">
        <v>4676</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5"/>
        <v>-2999869.5300000003</v>
      </c>
      <c r="Y209" s="97" t="s">
        <v>4717</v>
      </c>
      <c r="AB209" t="s">
        <v>25</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5"/>
        <v>2999869.5300000003</v>
      </c>
      <c r="Y210" s="97" t="s">
        <v>4718</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5"/>
        <v>68429.399999999994</v>
      </c>
      <c r="Y211" s="97" t="s">
        <v>452</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5"/>
        <v>4000235.57626</v>
      </c>
      <c r="Y212" s="97" t="s">
        <v>452</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5"/>
        <v>2249737.4531999999</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9" t="s">
        <v>5534</v>
      </c>
      <c r="S214" s="19" t="s">
        <v>5531</v>
      </c>
      <c r="T214" s="115">
        <v>3123901.3702000002</v>
      </c>
      <c r="U214" s="386" t="s">
        <v>4744</v>
      </c>
      <c r="V214" s="386">
        <v>-6209</v>
      </c>
      <c r="W214" s="90">
        <v>273.79649999999998</v>
      </c>
      <c r="X214" s="90">
        <f t="shared" si="75"/>
        <v>-1700002.4685</v>
      </c>
      <c r="Y214" s="89" t="s">
        <v>6662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5869</v>
      </c>
      <c r="S215" s="187" t="s">
        <v>5606</v>
      </c>
      <c r="T215" s="186">
        <v>-322076.40905199997</v>
      </c>
      <c r="U215" s="206" t="s">
        <v>4744</v>
      </c>
      <c r="V215" s="206">
        <v>-8014</v>
      </c>
      <c r="W215" s="111">
        <v>273.79649999999998</v>
      </c>
      <c r="X215" s="111">
        <f t="shared" si="75"/>
        <v>-2194205.1510000001</v>
      </c>
      <c r="Y215" s="97" t="s">
        <v>743</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5"/>
        <v>-2512356.6839999999</v>
      </c>
      <c r="Y216" s="97" t="s">
        <v>452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5"/>
        <v>297616.79550000001</v>
      </c>
      <c r="Y217" s="97" t="s">
        <v>452</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5635</v>
      </c>
      <c r="S218" s="187" t="s">
        <v>5630</v>
      </c>
      <c r="T218" s="186">
        <v>-1500000</v>
      </c>
      <c r="U218" s="386" t="s">
        <v>964</v>
      </c>
      <c r="V218" s="386">
        <v>-4017</v>
      </c>
      <c r="W218" s="90">
        <v>273.79649999999998</v>
      </c>
      <c r="X218" s="90">
        <f t="shared" si="75"/>
        <v>-1099840.5404999999</v>
      </c>
      <c r="Y218" s="89" t="s">
        <v>4406</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5"/>
        <v>1099840.5404999999</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5"/>
        <v>889938.98070000007</v>
      </c>
      <c r="Y220" s="97" t="s">
        <v>452</v>
      </c>
      <c r="Z220" t="s">
        <v>25</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5"/>
        <v>29999874.727419998</v>
      </c>
      <c r="Y221" s="97" t="s">
        <v>1069</v>
      </c>
      <c r="Z221" t="s">
        <v>25</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5817</v>
      </c>
      <c r="S222" s="187" t="s">
        <v>5813</v>
      </c>
      <c r="T222" s="186">
        <v>33832510.64875</v>
      </c>
      <c r="U222" s="206" t="s">
        <v>4779</v>
      </c>
      <c r="V222" s="206">
        <v>3407</v>
      </c>
      <c r="W222" s="111">
        <v>293.43799999999999</v>
      </c>
      <c r="X222" s="111">
        <f t="shared" si="75"/>
        <v>999743.26599999995</v>
      </c>
      <c r="Y222" s="97" t="s">
        <v>452</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5834</v>
      </c>
      <c r="S223" s="187" t="s">
        <v>5831</v>
      </c>
      <c r="T223" s="186">
        <v>21634932</v>
      </c>
      <c r="U223" s="206" t="s">
        <v>4780</v>
      </c>
      <c r="V223" s="206">
        <v>68796</v>
      </c>
      <c r="W223" s="111">
        <v>293.53250000000003</v>
      </c>
      <c r="X223" s="111">
        <f t="shared" si="75"/>
        <v>20193861.870000001</v>
      </c>
      <c r="Y223" s="97" t="s">
        <v>743</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4732</v>
      </c>
      <c r="S224" s="187" t="s">
        <v>5831</v>
      </c>
      <c r="T224" s="186">
        <v>-22520813.151772</v>
      </c>
      <c r="U224" s="206" t="s">
        <v>4780</v>
      </c>
      <c r="V224" s="206">
        <v>154791</v>
      </c>
      <c r="W224" s="111">
        <v>293.53250000000003</v>
      </c>
      <c r="X224" s="111">
        <f t="shared" si="75"/>
        <v>45436189.207500003</v>
      </c>
      <c r="Y224" s="97" t="s">
        <v>452</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9" t="s">
        <v>6418</v>
      </c>
      <c r="S225" s="19" t="s">
        <v>6415</v>
      </c>
      <c r="T225" s="115">
        <v>-6000000</v>
      </c>
      <c r="U225" s="206" t="s">
        <v>4780</v>
      </c>
      <c r="V225" s="206">
        <v>-11923</v>
      </c>
      <c r="W225" s="111">
        <v>293.53250000000003</v>
      </c>
      <c r="X225" s="111">
        <f t="shared" si="75"/>
        <v>-3499787.9975000005</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87" t="s">
        <v>5372</v>
      </c>
      <c r="S226" s="187" t="s">
        <v>6507</v>
      </c>
      <c r="T226" s="186">
        <v>130888.351165</v>
      </c>
      <c r="U226" s="206" t="s">
        <v>4792</v>
      </c>
      <c r="V226" s="206">
        <v>8424</v>
      </c>
      <c r="W226" s="111">
        <v>299.15170000000001</v>
      </c>
      <c r="X226" s="111">
        <f t="shared" si="75"/>
        <v>2520053.9208</v>
      </c>
      <c r="Y226" s="97" t="s">
        <v>452</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87" t="s">
        <v>6617</v>
      </c>
      <c r="S227" s="187" t="s">
        <v>6613</v>
      </c>
      <c r="T227" s="186">
        <v>50000000</v>
      </c>
      <c r="U227" s="206" t="s">
        <v>4827</v>
      </c>
      <c r="V227" s="206">
        <v>15943</v>
      </c>
      <c r="W227" s="111">
        <v>307.34415000000001</v>
      </c>
      <c r="X227" s="111">
        <f t="shared" si="75"/>
        <v>4899987.78345</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9" t="s">
        <v>6649</v>
      </c>
      <c r="S228" s="19" t="s">
        <v>6647</v>
      </c>
      <c r="T228" s="115">
        <v>96000</v>
      </c>
      <c r="U228" s="206" t="s">
        <v>4840</v>
      </c>
      <c r="V228" s="206">
        <v>3741</v>
      </c>
      <c r="W228" s="111">
        <v>307.34415000000001</v>
      </c>
      <c r="X228" s="111">
        <f t="shared" si="75"/>
        <v>1149774.4651500001</v>
      </c>
      <c r="Y228" s="97" t="s">
        <v>452</v>
      </c>
      <c r="AA228" t="s">
        <v>25</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5"/>
        <v>-1999982.298</v>
      </c>
      <c r="Y229" s="97" t="s">
        <v>743</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5"/>
        <v>1999982.298</v>
      </c>
      <c r="Y230" s="97" t="s">
        <v>4406</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5"/>
        <v>250038.06400000001</v>
      </c>
      <c r="Y231" s="97" t="s">
        <v>452</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5"/>
        <v>479999.04</v>
      </c>
      <c r="Y232" s="97" t="s">
        <v>1069</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5"/>
        <v>1403400.3125</v>
      </c>
      <c r="Y233" s="97" t="s">
        <v>452</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206"/>
      <c r="S234" s="206"/>
      <c r="T234" s="111">
        <f>SUM(T186:T233)</f>
        <v>160952957.13209102</v>
      </c>
      <c r="U234" s="206" t="s">
        <v>4877</v>
      </c>
      <c r="V234" s="206">
        <v>624</v>
      </c>
      <c r="W234" s="111">
        <v>320.5</v>
      </c>
      <c r="X234" s="111">
        <f t="shared" si="75"/>
        <v>199992</v>
      </c>
      <c r="Y234" s="97" t="s">
        <v>452</v>
      </c>
      <c r="AI234" s="97">
        <v>214</v>
      </c>
      <c r="AJ234" s="111" t="s">
        <v>5524</v>
      </c>
      <c r="AK234" s="111">
        <v>25000</v>
      </c>
      <c r="AL234" s="97">
        <v>8</v>
      </c>
      <c r="AM234" s="20">
        <f t="shared" si="82"/>
        <v>350</v>
      </c>
      <c r="AN234" s="115">
        <f t="shared" si="83"/>
        <v>8750000</v>
      </c>
      <c r="AO234" s="20"/>
    </row>
    <row r="235" spans="4:46">
      <c r="G235" s="206" t="s">
        <v>5680</v>
      </c>
      <c r="H235" s="111">
        <v>12429517.767776001</v>
      </c>
      <c r="R235" s="41"/>
      <c r="S235" s="206"/>
      <c r="T235" s="206" t="s">
        <v>6</v>
      </c>
      <c r="U235" s="206" t="s">
        <v>4882</v>
      </c>
      <c r="V235" s="206">
        <v>1086</v>
      </c>
      <c r="W235" s="111">
        <v>317.55</v>
      </c>
      <c r="X235" s="111">
        <f t="shared" si="75"/>
        <v>344859.3</v>
      </c>
      <c r="Y235" s="97" t="s">
        <v>452</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94"/>
      <c r="U236" s="206" t="s">
        <v>4887</v>
      </c>
      <c r="V236" s="206">
        <v>2820</v>
      </c>
      <c r="W236" s="111">
        <v>319.1096</v>
      </c>
      <c r="X236" s="111">
        <f t="shared" si="75"/>
        <v>899889.07200000004</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5"/>
        <v>372628.8</v>
      </c>
      <c r="Y237" s="97" t="s">
        <v>452</v>
      </c>
      <c r="Z237" t="s">
        <v>25</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5"/>
        <v>6489266</v>
      </c>
      <c r="Y238" s="97" t="s">
        <v>452</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T239" t="s">
        <v>25</v>
      </c>
      <c r="U239" s="206" t="s">
        <v>4908</v>
      </c>
      <c r="V239" s="206">
        <v>93720</v>
      </c>
      <c r="W239" s="111">
        <v>325.435</v>
      </c>
      <c r="X239" s="111">
        <f t="shared" si="75"/>
        <v>30499768.199999999</v>
      </c>
      <c r="Y239" s="97" t="s">
        <v>1069</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7" t="s">
        <v>743</v>
      </c>
      <c r="S240" s="97"/>
      <c r="T240" t="s">
        <v>25</v>
      </c>
      <c r="U240" s="206" t="s">
        <v>4908</v>
      </c>
      <c r="V240" s="206">
        <v>20895</v>
      </c>
      <c r="W240" s="111">
        <v>325.435</v>
      </c>
      <c r="X240" s="111">
        <f t="shared" si="75"/>
        <v>6799964.3250000002</v>
      </c>
      <c r="Y240" s="97" t="s">
        <v>743</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4399</v>
      </c>
      <c r="S241" s="93">
        <v>172908000</v>
      </c>
      <c r="T241" t="s">
        <v>25</v>
      </c>
      <c r="U241" s="206" t="s">
        <v>4915</v>
      </c>
      <c r="V241" s="206">
        <v>2611</v>
      </c>
      <c r="W241" s="111">
        <v>325.435</v>
      </c>
      <c r="X241" s="111">
        <f t="shared" si="75"/>
        <v>849710.78500000003</v>
      </c>
      <c r="Y241" s="97" t="s">
        <v>743</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4430</v>
      </c>
      <c r="S242" s="93">
        <v>1400000</v>
      </c>
      <c r="U242" s="206" t="s">
        <v>4923</v>
      </c>
      <c r="V242" s="206">
        <v>6750</v>
      </c>
      <c r="W242" s="111">
        <v>339.3</v>
      </c>
      <c r="X242" s="111">
        <f t="shared" si="75"/>
        <v>2290275</v>
      </c>
      <c r="Y242" s="97" t="s">
        <v>743</v>
      </c>
      <c r="AB242" t="s">
        <v>25</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5"/>
        <v>618085.92500000005</v>
      </c>
      <c r="Y243" s="97" t="s">
        <v>452</v>
      </c>
      <c r="Z243" t="s">
        <v>25</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4204</v>
      </c>
      <c r="S244" s="93">
        <v>6780000</v>
      </c>
      <c r="U244" s="206" t="s">
        <v>4931</v>
      </c>
      <c r="V244" s="206">
        <v>-1194</v>
      </c>
      <c r="W244" s="111">
        <v>335</v>
      </c>
      <c r="X244" s="111">
        <f t="shared" si="75"/>
        <v>-399990</v>
      </c>
      <c r="Y244" s="97" t="s">
        <v>4406</v>
      </c>
      <c r="Z244" t="s">
        <v>25</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4528</v>
      </c>
      <c r="S245" s="93">
        <v>-4000000</v>
      </c>
      <c r="U245" s="206" t="s">
        <v>4931</v>
      </c>
      <c r="V245" s="206">
        <v>1194</v>
      </c>
      <c r="W245" s="111">
        <v>335</v>
      </c>
      <c r="X245" s="111">
        <f t="shared" si="75"/>
        <v>399990</v>
      </c>
      <c r="Y245" s="97" t="s">
        <v>743</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4553</v>
      </c>
      <c r="S246" s="93">
        <v>16727037</v>
      </c>
      <c r="U246" s="206" t="s">
        <v>4938</v>
      </c>
      <c r="V246" s="206">
        <v>433</v>
      </c>
      <c r="W246" s="111">
        <v>345.68</v>
      </c>
      <c r="X246" s="111">
        <f t="shared" si="75"/>
        <v>149679.44</v>
      </c>
      <c r="Y246" s="97" t="s">
        <v>743</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5"/>
        <v>20104984.479020003</v>
      </c>
      <c r="Y247" s="97" t="s">
        <v>452</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4559</v>
      </c>
      <c r="S248" s="93">
        <v>19663646</v>
      </c>
      <c r="U248" s="206" t="s">
        <v>4946</v>
      </c>
      <c r="V248" s="206">
        <v>-57212</v>
      </c>
      <c r="W248" s="111">
        <v>368.45400000000001</v>
      </c>
      <c r="X248" s="111">
        <f t="shared" si="75"/>
        <v>-21079990.248</v>
      </c>
      <c r="Y248" s="97" t="s">
        <v>452</v>
      </c>
      <c r="AI248" s="97">
        <v>228</v>
      </c>
      <c r="AJ248" s="111" t="s">
        <v>5826</v>
      </c>
      <c r="AK248" s="111">
        <v>150000</v>
      </c>
      <c r="AL248" s="97">
        <v>10</v>
      </c>
      <c r="AM248" s="20">
        <f t="shared" si="82"/>
        <v>183</v>
      </c>
      <c r="AN248" s="115"/>
      <c r="AO248" s="20"/>
    </row>
    <row r="249" spans="7:47">
      <c r="G249" s="206" t="s">
        <v>5728</v>
      </c>
      <c r="H249" s="111">
        <v>2893243.5730909999</v>
      </c>
      <c r="R249" s="97" t="s">
        <v>4580</v>
      </c>
      <c r="S249" s="93">
        <v>4374525</v>
      </c>
      <c r="U249" s="206" t="s">
        <v>4947</v>
      </c>
      <c r="V249" s="206">
        <v>-15881</v>
      </c>
      <c r="W249" s="111">
        <v>374.61599999999999</v>
      </c>
      <c r="X249" s="111">
        <f t="shared" si="75"/>
        <v>-5949276.6959999995</v>
      </c>
      <c r="Y249" s="97" t="s">
        <v>452</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5"/>
        <v>-15370656.029999999</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4593</v>
      </c>
      <c r="S251" s="93">
        <v>6650895</v>
      </c>
      <c r="U251" s="206" t="s">
        <v>4959</v>
      </c>
      <c r="V251" s="206">
        <v>13563</v>
      </c>
      <c r="W251" s="111">
        <v>365.69799999999998</v>
      </c>
      <c r="X251" s="111">
        <f t="shared" si="75"/>
        <v>4959961.9739999995</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4609</v>
      </c>
      <c r="S252" s="93">
        <v>2145814</v>
      </c>
      <c r="U252" s="206" t="s">
        <v>4959</v>
      </c>
      <c r="V252" s="206">
        <v>27344</v>
      </c>
      <c r="W252" s="111">
        <v>365.69799999999998</v>
      </c>
      <c r="X252" s="111">
        <f t="shared" si="75"/>
        <v>9999646.1119999997</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4620</v>
      </c>
      <c r="S253" s="93">
        <v>4369730</v>
      </c>
      <c r="U253" s="206" t="s">
        <v>4966</v>
      </c>
      <c r="V253" s="206">
        <v>-103145</v>
      </c>
      <c r="W253" s="111">
        <v>393.334</v>
      </c>
      <c r="X253" s="111">
        <f t="shared" si="75"/>
        <v>-40570435.43</v>
      </c>
      <c r="Y253" s="36" t="s">
        <v>4971</v>
      </c>
      <c r="AI253" s="97">
        <v>233</v>
      </c>
      <c r="AJ253" s="111" t="s">
        <v>5845</v>
      </c>
      <c r="AK253" s="111">
        <v>-90000000</v>
      </c>
      <c r="AL253" s="97">
        <v>1</v>
      </c>
      <c r="AM253" s="20">
        <f t="shared" si="82"/>
        <v>171</v>
      </c>
      <c r="AN253" s="115"/>
      <c r="AO253" s="261" t="s">
        <v>5846</v>
      </c>
      <c r="AR253" t="s">
        <v>25</v>
      </c>
      <c r="AT253" t="s">
        <v>25</v>
      </c>
    </row>
    <row r="254" spans="7:47">
      <c r="G254" s="206" t="s">
        <v>5763</v>
      </c>
      <c r="H254" s="111">
        <v>2909284.5308940001</v>
      </c>
      <c r="P254" t="s">
        <v>25</v>
      </c>
      <c r="R254" s="97" t="s">
        <v>4622</v>
      </c>
      <c r="S254" s="93">
        <v>8739459</v>
      </c>
      <c r="T254" t="s">
        <v>25</v>
      </c>
      <c r="U254" s="206" t="s">
        <v>4966</v>
      </c>
      <c r="V254" s="206">
        <v>-369</v>
      </c>
      <c r="W254" s="111">
        <v>393.334</v>
      </c>
      <c r="X254" s="111">
        <f t="shared" si="75"/>
        <v>-145140.24600000001</v>
      </c>
      <c r="Y254" s="36" t="s">
        <v>5043</v>
      </c>
      <c r="AI254" s="97">
        <v>234</v>
      </c>
      <c r="AJ254" s="111" t="s">
        <v>5847</v>
      </c>
      <c r="AK254" s="111">
        <v>30000000</v>
      </c>
      <c r="AL254" s="97">
        <v>0</v>
      </c>
      <c r="AM254" s="20">
        <f t="shared" si="82"/>
        <v>170</v>
      </c>
      <c r="AN254" s="115"/>
      <c r="AO254" s="261"/>
    </row>
    <row r="255" spans="7:47" ht="30">
      <c r="G255" s="206" t="s">
        <v>5764</v>
      </c>
      <c r="H255" s="111">
        <v>37723205.094084002</v>
      </c>
      <c r="R255" s="97" t="s">
        <v>4631</v>
      </c>
      <c r="S255" s="93">
        <v>6667654</v>
      </c>
      <c r="U255" s="206" t="s">
        <v>4966</v>
      </c>
      <c r="V255" s="206">
        <v>-889</v>
      </c>
      <c r="W255" s="111">
        <v>393.334</v>
      </c>
      <c r="X255" s="111">
        <f t="shared" si="75"/>
        <v>-349673.92599999998</v>
      </c>
      <c r="Y255" s="36" t="s">
        <v>5044</v>
      </c>
      <c r="AI255" s="97">
        <v>235</v>
      </c>
      <c r="AJ255" s="111" t="s">
        <v>5847</v>
      </c>
      <c r="AK255" s="111">
        <v>-30000000</v>
      </c>
      <c r="AL255" s="97">
        <v>3</v>
      </c>
      <c r="AM255" s="20">
        <f t="shared" si="82"/>
        <v>170</v>
      </c>
      <c r="AN255" s="115"/>
      <c r="AO255" s="261" t="s">
        <v>5848</v>
      </c>
    </row>
    <row r="256" spans="7:47">
      <c r="G256" s="206" t="s">
        <v>5765</v>
      </c>
      <c r="H256" s="111">
        <v>1500094.75168</v>
      </c>
      <c r="R256" s="97" t="s">
        <v>4639</v>
      </c>
      <c r="S256" s="93">
        <v>8981245</v>
      </c>
      <c r="U256" s="206" t="s">
        <v>4975</v>
      </c>
      <c r="V256" s="206">
        <v>2546</v>
      </c>
      <c r="W256" s="111">
        <v>393</v>
      </c>
      <c r="X256" s="111">
        <f t="shared" si="75"/>
        <v>1000578</v>
      </c>
      <c r="Y256" s="36" t="s">
        <v>452</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4643</v>
      </c>
      <c r="S257" s="93">
        <v>9181756</v>
      </c>
      <c r="U257" s="206" t="s">
        <v>4976</v>
      </c>
      <c r="V257" s="206">
        <v>1034</v>
      </c>
      <c r="W257" s="111">
        <v>386.608</v>
      </c>
      <c r="X257" s="111">
        <f t="shared" si="75"/>
        <v>399752.67200000002</v>
      </c>
      <c r="Y257" s="36" t="s">
        <v>452</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4646</v>
      </c>
      <c r="S258" s="93">
        <v>11811208</v>
      </c>
      <c r="T258" t="s">
        <v>25</v>
      </c>
      <c r="U258" s="206" t="s">
        <v>4983</v>
      </c>
      <c r="V258" s="206">
        <v>300</v>
      </c>
      <c r="W258" s="111">
        <v>400</v>
      </c>
      <c r="X258" s="111">
        <f t="shared" si="75"/>
        <v>120000</v>
      </c>
      <c r="Y258" s="36" t="s">
        <v>452</v>
      </c>
      <c r="AI258" s="97">
        <v>238</v>
      </c>
      <c r="AJ258" s="111" t="s">
        <v>6397</v>
      </c>
      <c r="AK258" s="111">
        <v>10000</v>
      </c>
      <c r="AL258" s="97">
        <v>1</v>
      </c>
      <c r="AM258" s="20">
        <f t="shared" si="82"/>
        <v>161</v>
      </c>
      <c r="AN258" s="115"/>
      <c r="AO258" s="261"/>
    </row>
    <row r="259" spans="7:46" ht="15" customHeight="1">
      <c r="G259" s="206" t="s">
        <v>5770</v>
      </c>
      <c r="H259" s="111">
        <v>151560.25597</v>
      </c>
      <c r="R259" s="97" t="s">
        <v>4659</v>
      </c>
      <c r="S259" s="93">
        <v>41248054</v>
      </c>
      <c r="T259" t="s">
        <v>25</v>
      </c>
      <c r="U259" s="206" t="s">
        <v>4991</v>
      </c>
      <c r="V259" s="206">
        <v>782</v>
      </c>
      <c r="W259" s="111">
        <v>409</v>
      </c>
      <c r="X259" s="111">
        <f t="shared" si="75"/>
        <v>319838</v>
      </c>
      <c r="Y259" s="36" t="s">
        <v>743</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4666</v>
      </c>
      <c r="S260" s="93">
        <v>37328780</v>
      </c>
      <c r="U260" s="206" t="s">
        <v>4995</v>
      </c>
      <c r="V260" s="206">
        <v>1220</v>
      </c>
      <c r="W260" s="111">
        <v>409.9</v>
      </c>
      <c r="X260" s="111">
        <f t="shared" si="75"/>
        <v>500078</v>
      </c>
      <c r="Y260" s="36" t="s">
        <v>743</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4744</v>
      </c>
      <c r="S261" s="93">
        <v>-2194100</v>
      </c>
      <c r="U261" s="206" t="s">
        <v>4997</v>
      </c>
      <c r="V261" s="206">
        <v>1285</v>
      </c>
      <c r="W261" s="111">
        <v>388.84</v>
      </c>
      <c r="X261" s="111">
        <f t="shared" si="75"/>
        <v>499659.39999999997</v>
      </c>
      <c r="Y261" s="36" t="s">
        <v>452</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4780</v>
      </c>
      <c r="S262" s="93">
        <v>20193916</v>
      </c>
      <c r="U262" s="206" t="s">
        <v>4988</v>
      </c>
      <c r="V262" s="206">
        <v>1924</v>
      </c>
      <c r="W262" s="111">
        <v>386.69600000000003</v>
      </c>
      <c r="X262" s="111">
        <f t="shared" si="75"/>
        <v>744003.10400000005</v>
      </c>
      <c r="Y262" s="36" t="s">
        <v>452</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4845</v>
      </c>
      <c r="S263" s="93">
        <v>-2000000</v>
      </c>
      <c r="U263" s="206" t="s">
        <v>5013</v>
      </c>
      <c r="V263" s="206">
        <v>165</v>
      </c>
      <c r="W263" s="111">
        <v>393.5</v>
      </c>
      <c r="X263" s="111">
        <f t="shared" si="75"/>
        <v>64927.5</v>
      </c>
      <c r="Y263" s="36" t="s">
        <v>452</v>
      </c>
      <c r="AI263" s="97">
        <v>243</v>
      </c>
      <c r="AJ263" s="111" t="s">
        <v>6613</v>
      </c>
      <c r="AK263" s="111">
        <v>60000000</v>
      </c>
      <c r="AL263" s="97">
        <v>6</v>
      </c>
      <c r="AM263" s="20">
        <f t="shared" si="82"/>
        <v>62</v>
      </c>
      <c r="AN263" s="115"/>
      <c r="AO263" s="261" t="s">
        <v>6614</v>
      </c>
      <c r="AT263" t="s">
        <v>25</v>
      </c>
    </row>
    <row r="264" spans="7:46" ht="30">
      <c r="G264" s="206" t="s">
        <v>5791</v>
      </c>
      <c r="H264" s="111">
        <v>207642.22201140001</v>
      </c>
      <c r="J264" t="s">
        <v>25</v>
      </c>
      <c r="R264" s="97" t="s">
        <v>4908</v>
      </c>
      <c r="S264" s="93">
        <v>6800000</v>
      </c>
      <c r="T264" t="s">
        <v>25</v>
      </c>
      <c r="U264" s="206" t="s">
        <v>5018</v>
      </c>
      <c r="V264" s="206">
        <v>-34859</v>
      </c>
      <c r="W264" s="111">
        <v>403.1585</v>
      </c>
      <c r="X264" s="111">
        <f t="shared" si="75"/>
        <v>-14053702.1515</v>
      </c>
      <c r="Y264" s="36" t="s">
        <v>5021</v>
      </c>
      <c r="AI264" s="97">
        <v>244</v>
      </c>
      <c r="AJ264" s="111" t="s">
        <v>6623</v>
      </c>
      <c r="AK264" s="111">
        <v>5000</v>
      </c>
      <c r="AL264" s="97">
        <v>8</v>
      </c>
      <c r="AM264" s="20">
        <f t="shared" si="82"/>
        <v>56</v>
      </c>
      <c r="AN264" s="115"/>
      <c r="AO264" s="261" t="s">
        <v>6463</v>
      </c>
    </row>
    <row r="265" spans="7:46">
      <c r="G265" s="279" t="s">
        <v>5824</v>
      </c>
      <c r="H265" s="88">
        <v>637977.33504399995</v>
      </c>
      <c r="R265" s="97" t="s">
        <v>4915</v>
      </c>
      <c r="S265" s="93">
        <v>850000</v>
      </c>
      <c r="U265" s="206" t="s">
        <v>4989</v>
      </c>
      <c r="V265" s="206">
        <v>8476</v>
      </c>
      <c r="W265" s="111">
        <v>419.49900000000002</v>
      </c>
      <c r="X265" s="111">
        <f t="shared" si="75"/>
        <v>3555673.5240000002</v>
      </c>
      <c r="Y265" s="36" t="s">
        <v>5027</v>
      </c>
      <c r="AI265" s="97">
        <v>245</v>
      </c>
      <c r="AJ265" s="111" t="s">
        <v>6630</v>
      </c>
      <c r="AK265" s="111">
        <v>102750000</v>
      </c>
      <c r="AL265" s="97">
        <v>5</v>
      </c>
      <c r="AM265" s="20">
        <f t="shared" si="82"/>
        <v>48</v>
      </c>
      <c r="AN265" s="115"/>
      <c r="AO265" s="261"/>
    </row>
    <row r="266" spans="7:46" ht="30">
      <c r="G266" s="206" t="s">
        <v>5825</v>
      </c>
      <c r="H266" s="111">
        <v>466552.25632400002</v>
      </c>
      <c r="R266" s="97" t="s">
        <v>4923</v>
      </c>
      <c r="S266" s="93">
        <v>2290500</v>
      </c>
      <c r="U266" s="206" t="s">
        <v>5039</v>
      </c>
      <c r="V266" s="206">
        <v>903</v>
      </c>
      <c r="W266" s="111">
        <v>442.77379999999999</v>
      </c>
      <c r="X266" s="111">
        <f t="shared" si="75"/>
        <v>399824.7414</v>
      </c>
      <c r="Y266" s="36" t="s">
        <v>743</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4931</v>
      </c>
      <c r="S267" s="93">
        <v>400000</v>
      </c>
      <c r="T267" t="s">
        <v>25</v>
      </c>
      <c r="U267" s="206" t="s">
        <v>5042</v>
      </c>
      <c r="V267" s="206">
        <v>113</v>
      </c>
      <c r="W267" s="111">
        <v>442.48200000000003</v>
      </c>
      <c r="X267" s="111">
        <f t="shared" ref="X267:X348" si="84">V267*W267</f>
        <v>50000.466</v>
      </c>
      <c r="Y267" s="36" t="s">
        <v>743</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4938</v>
      </c>
      <c r="S268" s="93">
        <v>150000</v>
      </c>
      <c r="U268" s="206" t="s">
        <v>5052</v>
      </c>
      <c r="V268" s="206">
        <v>671</v>
      </c>
      <c r="W268" s="111">
        <v>447</v>
      </c>
      <c r="X268" s="111">
        <f t="shared" si="84"/>
        <v>299937</v>
      </c>
      <c r="Y268" s="36" t="s">
        <v>743</v>
      </c>
      <c r="AI268" s="97"/>
      <c r="AJ268" s="111"/>
      <c r="AK268" s="111"/>
      <c r="AL268" s="97"/>
      <c r="AM268" s="20">
        <f t="shared" si="82"/>
        <v>0</v>
      </c>
      <c r="AN268" s="115"/>
      <c r="AO268" s="261"/>
    </row>
    <row r="269" spans="7:46" ht="21.75" customHeight="1">
      <c r="G269" s="206" t="s">
        <v>5863</v>
      </c>
      <c r="H269" s="111">
        <v>259993.58394100002</v>
      </c>
      <c r="J269" t="s">
        <v>25</v>
      </c>
      <c r="R269" s="97" t="s">
        <v>4966</v>
      </c>
      <c r="S269" s="93">
        <v>-144950</v>
      </c>
      <c r="U269" s="206" t="s">
        <v>5054</v>
      </c>
      <c r="V269" s="206">
        <v>7</v>
      </c>
      <c r="W269" s="111">
        <v>465.31200000000001</v>
      </c>
      <c r="X269" s="111">
        <f t="shared" si="84"/>
        <v>3257.1840000000002</v>
      </c>
      <c r="Y269" s="36" t="s">
        <v>452</v>
      </c>
      <c r="AI269" s="97"/>
      <c r="AJ269" s="111"/>
      <c r="AK269" s="111"/>
      <c r="AL269" s="97"/>
      <c r="AM269" s="20">
        <f t="shared" si="82"/>
        <v>0</v>
      </c>
      <c r="AN269" s="115"/>
      <c r="AO269" s="261"/>
    </row>
    <row r="270" spans="7:46">
      <c r="G270" s="206" t="s">
        <v>5865</v>
      </c>
      <c r="H270" s="111">
        <v>269955.31205999997</v>
      </c>
      <c r="R270" s="97" t="s">
        <v>4991</v>
      </c>
      <c r="S270" s="93">
        <v>320000</v>
      </c>
      <c r="U270" s="206" t="s">
        <v>5058</v>
      </c>
      <c r="V270" s="206">
        <v>12950</v>
      </c>
      <c r="W270" s="111">
        <v>463.31599999999997</v>
      </c>
      <c r="X270" s="111">
        <f t="shared" si="84"/>
        <v>5999942.1999999993</v>
      </c>
      <c r="Y270" s="36" t="s">
        <v>452</v>
      </c>
      <c r="AI270" s="97"/>
      <c r="AJ270" s="111"/>
      <c r="AK270" s="111"/>
      <c r="AL270" s="97"/>
      <c r="AM270" s="20">
        <f t="shared" si="82"/>
        <v>0</v>
      </c>
      <c r="AN270" s="115"/>
      <c r="AO270" s="20"/>
    </row>
    <row r="271" spans="7:46">
      <c r="G271" s="206" t="s">
        <v>6406</v>
      </c>
      <c r="H271" s="111">
        <v>560534.38387200003</v>
      </c>
      <c r="R271" s="97" t="s">
        <v>4995</v>
      </c>
      <c r="S271" s="93">
        <v>500000</v>
      </c>
      <c r="T271" t="s">
        <v>25</v>
      </c>
      <c r="U271" s="206" t="s">
        <v>5060</v>
      </c>
      <c r="V271" s="206">
        <v>37</v>
      </c>
      <c r="W271" s="111">
        <v>463.315</v>
      </c>
      <c r="X271" s="111">
        <f t="shared" si="84"/>
        <v>17142.654999999999</v>
      </c>
      <c r="Y271" s="36" t="s">
        <v>452</v>
      </c>
      <c r="AD271" t="s">
        <v>25</v>
      </c>
      <c r="AI271" s="97"/>
      <c r="AJ271" s="111"/>
      <c r="AK271" s="111"/>
      <c r="AL271" s="97"/>
      <c r="AM271" s="20">
        <f t="shared" si="82"/>
        <v>0</v>
      </c>
      <c r="AN271" s="115"/>
      <c r="AO271" s="20"/>
      <c r="AS271" t="s">
        <v>25</v>
      </c>
    </row>
    <row r="272" spans="7:46">
      <c r="G272" s="206" t="s">
        <v>6412</v>
      </c>
      <c r="H272" s="111">
        <v>581484.96802499995</v>
      </c>
      <c r="R272" s="97" t="s">
        <v>5039</v>
      </c>
      <c r="S272" s="93">
        <v>400000</v>
      </c>
      <c r="T272" t="s">
        <v>25</v>
      </c>
      <c r="U272" s="206" t="s">
        <v>5061</v>
      </c>
      <c r="V272" s="206">
        <v>19</v>
      </c>
      <c r="W272" s="111">
        <v>434.3</v>
      </c>
      <c r="X272" s="111">
        <f t="shared" si="84"/>
        <v>8251.7000000000007</v>
      </c>
      <c r="Y272" s="36" t="s">
        <v>452</v>
      </c>
      <c r="Z272" t="s">
        <v>25</v>
      </c>
      <c r="AI272" s="97"/>
      <c r="AJ272" s="111"/>
      <c r="AK272" s="111"/>
      <c r="AL272" s="97"/>
      <c r="AM272" s="20">
        <f t="shared" si="82"/>
        <v>0</v>
      </c>
      <c r="AN272" s="115"/>
      <c r="AO272" s="20"/>
    </row>
    <row r="273" spans="7:41">
      <c r="G273" s="206" t="s">
        <v>6415</v>
      </c>
      <c r="H273" s="111">
        <v>2136964.3409779998</v>
      </c>
      <c r="J273" t="s">
        <v>25</v>
      </c>
      <c r="R273" s="97" t="s">
        <v>5042</v>
      </c>
      <c r="S273" s="93">
        <v>50000</v>
      </c>
      <c r="T273" t="s">
        <v>25</v>
      </c>
      <c r="U273" s="206" t="s">
        <v>5063</v>
      </c>
      <c r="V273" s="206">
        <v>16</v>
      </c>
      <c r="W273" s="111">
        <v>439</v>
      </c>
      <c r="X273" s="111">
        <f t="shared" si="84"/>
        <v>7024</v>
      </c>
      <c r="Y273" s="36" t="s">
        <v>452</v>
      </c>
      <c r="Z273" t="s">
        <v>25</v>
      </c>
      <c r="AI273" s="97"/>
      <c r="AJ273" s="111"/>
      <c r="AK273" s="111">
        <v>0</v>
      </c>
      <c r="AL273" s="97"/>
      <c r="AM273" s="20">
        <f t="shared" si="82"/>
        <v>0</v>
      </c>
      <c r="AN273" s="115">
        <f t="shared" si="83"/>
        <v>0</v>
      </c>
      <c r="AO273" s="20"/>
    </row>
    <row r="274" spans="7:41" ht="45">
      <c r="G274" s="206" t="s">
        <v>6419</v>
      </c>
      <c r="H274" s="111">
        <v>593783.22629999998</v>
      </c>
      <c r="J274" t="s">
        <v>25</v>
      </c>
      <c r="R274" s="97" t="s">
        <v>5052</v>
      </c>
      <c r="S274" s="93">
        <v>300000</v>
      </c>
      <c r="U274" s="206" t="s">
        <v>5063</v>
      </c>
      <c r="V274" s="206">
        <v>9191</v>
      </c>
      <c r="W274" s="111">
        <v>440.24630000000002</v>
      </c>
      <c r="X274" s="111">
        <f t="shared" si="84"/>
        <v>4046303.7433000002</v>
      </c>
      <c r="Y274" s="36" t="s">
        <v>5064</v>
      </c>
      <c r="AI274" s="97"/>
      <c r="AJ274" s="111"/>
      <c r="AK274" s="111"/>
      <c r="AL274" s="97">
        <v>0</v>
      </c>
      <c r="AM274" s="20">
        <f t="shared" si="82"/>
        <v>0</v>
      </c>
      <c r="AN274" s="115">
        <f t="shared" si="83"/>
        <v>0</v>
      </c>
      <c r="AO274" s="20"/>
    </row>
    <row r="275" spans="7:41">
      <c r="G275" s="206" t="s">
        <v>6423</v>
      </c>
      <c r="H275" s="111">
        <v>469469.96222000004</v>
      </c>
      <c r="J275" t="s">
        <v>25</v>
      </c>
      <c r="K275" t="s">
        <v>25</v>
      </c>
      <c r="R275" s="97" t="s">
        <v>5073</v>
      </c>
      <c r="S275" s="93">
        <v>250000</v>
      </c>
      <c r="U275" s="206" t="s">
        <v>5066</v>
      </c>
      <c r="V275" s="206">
        <v>-8792</v>
      </c>
      <c r="W275" s="111">
        <v>441.90665999999999</v>
      </c>
      <c r="X275" s="111">
        <f t="shared" si="84"/>
        <v>-3885243.3547199997</v>
      </c>
      <c r="Y275" s="36" t="s">
        <v>5067</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5106</v>
      </c>
      <c r="S276" s="93">
        <v>200000</v>
      </c>
      <c r="U276" s="206" t="s">
        <v>5073</v>
      </c>
      <c r="V276" s="206">
        <v>530</v>
      </c>
      <c r="W276" s="111">
        <v>472</v>
      </c>
      <c r="X276" s="111">
        <f t="shared" si="84"/>
        <v>250160</v>
      </c>
      <c r="Y276" s="36" t="s">
        <v>743</v>
      </c>
      <c r="AI276" s="97"/>
      <c r="AJ276" s="97"/>
      <c r="AK276" s="97" t="s">
        <v>4041</v>
      </c>
      <c r="AL276" s="97"/>
      <c r="AM276" s="97"/>
      <c r="AN276" s="97" t="s">
        <v>284</v>
      </c>
      <c r="AO276" s="97" t="s">
        <v>926</v>
      </c>
    </row>
    <row r="277" spans="7:41" ht="30">
      <c r="G277" s="206" t="s">
        <v>6473</v>
      </c>
      <c r="H277" s="111">
        <v>3585319.2317280001</v>
      </c>
      <c r="J277" t="s">
        <v>25</v>
      </c>
      <c r="K277" t="s">
        <v>25</v>
      </c>
      <c r="R277" s="97" t="s">
        <v>5138</v>
      </c>
      <c r="S277" s="93">
        <v>122000</v>
      </c>
      <c r="U277" s="206" t="s">
        <v>5073</v>
      </c>
      <c r="V277" s="206">
        <v>12</v>
      </c>
      <c r="W277" s="111">
        <v>481.86</v>
      </c>
      <c r="X277" s="111">
        <f t="shared" si="84"/>
        <v>5782.32</v>
      </c>
      <c r="Y277" s="36" t="s">
        <v>5075</v>
      </c>
      <c r="AI277" s="97"/>
      <c r="AJ277" s="97"/>
      <c r="AK277" s="97"/>
      <c r="AL277" s="97"/>
      <c r="AM277" s="97"/>
      <c r="AN277" s="97"/>
      <c r="AO277" s="97"/>
    </row>
    <row r="278" spans="7:41">
      <c r="G278" s="206" t="s">
        <v>6476</v>
      </c>
      <c r="H278" s="111">
        <v>676700.69889600005</v>
      </c>
      <c r="J278" t="s">
        <v>25</v>
      </c>
      <c r="R278" s="97" t="s">
        <v>5146</v>
      </c>
      <c r="S278" s="93">
        <v>200000</v>
      </c>
      <c r="T278" t="s">
        <v>25</v>
      </c>
      <c r="U278" s="206" t="s">
        <v>5099</v>
      </c>
      <c r="V278" s="206">
        <v>846</v>
      </c>
      <c r="W278" s="111">
        <v>472.7</v>
      </c>
      <c r="X278" s="111">
        <f t="shared" si="84"/>
        <v>399904.2</v>
      </c>
      <c r="Y278" s="36" t="s">
        <v>452</v>
      </c>
      <c r="AI278" s="97"/>
      <c r="AJ278" s="97"/>
      <c r="AK278" s="97"/>
      <c r="AL278" s="97"/>
      <c r="AM278" s="97"/>
      <c r="AN278" s="97" t="s">
        <v>4042</v>
      </c>
      <c r="AO278" s="97">
        <v>1.6667000000000001E-2</v>
      </c>
    </row>
    <row r="279" spans="7:41">
      <c r="G279" s="206" t="s">
        <v>6485</v>
      </c>
      <c r="H279" s="111">
        <v>1105777.5430340001</v>
      </c>
      <c r="J279" t="s">
        <v>25</v>
      </c>
      <c r="R279" s="97" t="s">
        <v>5156</v>
      </c>
      <c r="S279" s="93">
        <v>60000</v>
      </c>
      <c r="U279" s="206" t="s">
        <v>5102</v>
      </c>
      <c r="V279" s="206">
        <v>191</v>
      </c>
      <c r="W279" s="111">
        <v>484.572</v>
      </c>
      <c r="X279" s="111">
        <f t="shared" si="84"/>
        <v>92553.252000000008</v>
      </c>
      <c r="Y279" s="36" t="s">
        <v>5103</v>
      </c>
      <c r="AI279" s="97"/>
      <c r="AJ279" s="97"/>
      <c r="AK279" s="97"/>
      <c r="AL279" s="97"/>
      <c r="AM279" s="97"/>
      <c r="AN279" s="97"/>
      <c r="AO279" s="97"/>
    </row>
    <row r="280" spans="7:41">
      <c r="G280" s="206" t="s">
        <v>6489</v>
      </c>
      <c r="H280" s="111">
        <v>2315234.8602510002</v>
      </c>
      <c r="R280" s="97" t="s">
        <v>5215</v>
      </c>
      <c r="S280" s="93">
        <v>-200000</v>
      </c>
      <c r="T280" t="s">
        <v>25</v>
      </c>
      <c r="U280" s="206" t="s">
        <v>5102</v>
      </c>
      <c r="V280" s="206">
        <v>-206</v>
      </c>
      <c r="W280" s="111">
        <v>484.572</v>
      </c>
      <c r="X280" s="111">
        <f t="shared" si="84"/>
        <v>-99821.831999999995</v>
      </c>
      <c r="Y280" s="36" t="s">
        <v>5105</v>
      </c>
      <c r="AI280" s="97"/>
      <c r="AJ280" s="97" t="s">
        <v>4043</v>
      </c>
      <c r="AK280" s="93">
        <f>AK275+AO275</f>
        <v>770625418.39823937</v>
      </c>
      <c r="AL280" s="97"/>
      <c r="AM280" s="97"/>
      <c r="AN280" s="97"/>
      <c r="AO280" s="97"/>
    </row>
    <row r="281" spans="7:41">
      <c r="G281" s="206" t="s">
        <v>6491</v>
      </c>
      <c r="H281" s="111">
        <v>4136360.6541840001</v>
      </c>
      <c r="J281" t="s">
        <v>25</v>
      </c>
      <c r="R281" s="97" t="s">
        <v>5277</v>
      </c>
      <c r="S281" s="93">
        <v>-9000000</v>
      </c>
      <c r="U281" s="206" t="s">
        <v>5106</v>
      </c>
      <c r="V281" s="206">
        <v>20685</v>
      </c>
      <c r="W281" s="111">
        <v>483.43312200000003</v>
      </c>
      <c r="X281" s="111">
        <f t="shared" si="84"/>
        <v>9999814.1285699997</v>
      </c>
      <c r="Y281" s="36" t="s">
        <v>5108</v>
      </c>
      <c r="AJ281" t="s">
        <v>4046</v>
      </c>
      <c r="AK281" s="112">
        <f>SUM(N44:N53)</f>
        <v>7225665476</v>
      </c>
      <c r="AN281" t="s">
        <v>25</v>
      </c>
    </row>
    <row r="282" spans="7:41">
      <c r="G282" s="206" t="s">
        <v>6493</v>
      </c>
      <c r="H282" s="111">
        <v>3035714.4702960001</v>
      </c>
      <c r="O282" t="s">
        <v>25</v>
      </c>
      <c r="R282" s="97" t="s">
        <v>5335</v>
      </c>
      <c r="S282" s="93">
        <v>-26000000</v>
      </c>
      <c r="U282" s="206" t="s">
        <v>5106</v>
      </c>
      <c r="V282" s="206">
        <v>-413</v>
      </c>
      <c r="W282" s="111">
        <v>483.40199999999999</v>
      </c>
      <c r="X282" s="111">
        <f t="shared" si="84"/>
        <v>-199645.02599999998</v>
      </c>
      <c r="Y282" s="36" t="s">
        <v>4406</v>
      </c>
      <c r="AJ282" t="s">
        <v>4116</v>
      </c>
      <c r="AK282" s="112">
        <f>AK281-AK275</f>
        <v>6756179526.9384365</v>
      </c>
      <c r="AN282" t="s">
        <v>25</v>
      </c>
    </row>
    <row r="283" spans="7:41">
      <c r="G283" s="206" t="s">
        <v>6501</v>
      </c>
      <c r="H283" s="111">
        <v>93814</v>
      </c>
      <c r="R283" s="97" t="s">
        <v>5339</v>
      </c>
      <c r="S283" s="93">
        <v>-95900000</v>
      </c>
      <c r="U283" s="206" t="s">
        <v>5106</v>
      </c>
      <c r="V283" s="206">
        <v>413</v>
      </c>
      <c r="W283" s="111">
        <v>483.40199999999999</v>
      </c>
      <c r="X283" s="111">
        <f t="shared" si="84"/>
        <v>199645.02599999998</v>
      </c>
      <c r="Y283" s="36" t="s">
        <v>743</v>
      </c>
      <c r="AJ283" t="s">
        <v>926</v>
      </c>
      <c r="AK283" s="112">
        <f>AO275</f>
        <v>301139469.33667535</v>
      </c>
      <c r="AO283" t="s">
        <v>25</v>
      </c>
    </row>
    <row r="284" spans="7:41">
      <c r="G284" s="206" t="s">
        <v>6507</v>
      </c>
      <c r="H284" s="111">
        <v>345069.28943499998</v>
      </c>
      <c r="R284" s="97" t="s">
        <v>5340</v>
      </c>
      <c r="S284" s="93">
        <v>-28950000</v>
      </c>
      <c r="T284" t="s">
        <v>25</v>
      </c>
      <c r="U284" s="206" t="s">
        <v>5111</v>
      </c>
      <c r="V284" s="206">
        <v>-828</v>
      </c>
      <c r="W284" s="111">
        <v>483.43312200000003</v>
      </c>
      <c r="X284" s="111">
        <f t="shared" si="84"/>
        <v>-400282.62501600001</v>
      </c>
      <c r="Y284" s="36" t="s">
        <v>452</v>
      </c>
      <c r="AJ284" t="s">
        <v>4047</v>
      </c>
      <c r="AK284" s="112">
        <f>AK281-AK280</f>
        <v>6455040057.6017609</v>
      </c>
      <c r="AO284" t="s">
        <v>25</v>
      </c>
    </row>
    <row r="285" spans="7:41">
      <c r="G285" s="206" t="s">
        <v>6600</v>
      </c>
      <c r="H285" s="111">
        <v>567785.37859199999</v>
      </c>
      <c r="R285" s="97" t="s">
        <v>5483</v>
      </c>
      <c r="S285" s="93">
        <v>-93000000</v>
      </c>
      <c r="T285" t="s">
        <v>25</v>
      </c>
      <c r="U285" s="206" t="s">
        <v>5114</v>
      </c>
      <c r="V285" s="206">
        <v>12</v>
      </c>
      <c r="W285" s="111">
        <v>473.61898300000001</v>
      </c>
      <c r="X285" s="111">
        <f t="shared" si="84"/>
        <v>5683.4277959999999</v>
      </c>
      <c r="Y285" s="36" t="s">
        <v>452</v>
      </c>
      <c r="AN285" t="s">
        <v>25</v>
      </c>
    </row>
    <row r="286" spans="7:41">
      <c r="G286" s="206" t="s">
        <v>6612</v>
      </c>
      <c r="H286" s="111">
        <v>189683.91675</v>
      </c>
      <c r="J286" t="s">
        <v>25</v>
      </c>
      <c r="R286" s="97" t="s">
        <v>5492</v>
      </c>
      <c r="S286" s="93">
        <v>50000000</v>
      </c>
      <c r="U286" s="206" t="s">
        <v>5117</v>
      </c>
      <c r="V286" s="206">
        <v>963</v>
      </c>
      <c r="W286" s="111">
        <v>477.92200000000003</v>
      </c>
      <c r="X286" s="111">
        <f t="shared" si="84"/>
        <v>460238.886</v>
      </c>
      <c r="Y286" s="36" t="s">
        <v>452</v>
      </c>
      <c r="AK286" t="s">
        <v>25</v>
      </c>
    </row>
    <row r="287" spans="7:41">
      <c r="G287" s="206" t="s">
        <v>6613</v>
      </c>
      <c r="H287" s="111">
        <v>519135.75707200001</v>
      </c>
      <c r="R287" s="97" t="s">
        <v>4209</v>
      </c>
      <c r="S287" s="93">
        <v>2749471.1668000002</v>
      </c>
      <c r="U287" s="206" t="s">
        <v>5118</v>
      </c>
      <c r="V287" s="206">
        <v>2815</v>
      </c>
      <c r="W287" s="111">
        <v>461.79</v>
      </c>
      <c r="X287" s="111">
        <f t="shared" si="84"/>
        <v>1299938.8500000001</v>
      </c>
      <c r="Y287" s="36" t="s">
        <v>452</v>
      </c>
    </row>
    <row r="288" spans="7:41">
      <c r="G288" s="206" t="s">
        <v>6620</v>
      </c>
      <c r="H288" s="111">
        <v>3406413.9029760002</v>
      </c>
      <c r="R288" s="97" t="s">
        <v>5582</v>
      </c>
      <c r="S288" s="93">
        <v>-680940.07019999996</v>
      </c>
      <c r="U288" s="206" t="s">
        <v>5118</v>
      </c>
      <c r="V288" s="206">
        <v>1581</v>
      </c>
      <c r="W288" s="111">
        <v>461.79</v>
      </c>
      <c r="X288" s="111">
        <f t="shared" si="84"/>
        <v>730089.99</v>
      </c>
      <c r="Y288" s="36" t="s">
        <v>452</v>
      </c>
      <c r="Z288" t="s">
        <v>25</v>
      </c>
    </row>
    <row r="289" spans="7:45">
      <c r="G289" s="417" t="s">
        <v>6622</v>
      </c>
      <c r="H289" s="77">
        <v>435036.348168</v>
      </c>
      <c r="R289" s="97" t="s">
        <v>5582</v>
      </c>
      <c r="S289" s="93">
        <v>-48684800.338199995</v>
      </c>
      <c r="U289" s="206" t="s">
        <v>975</v>
      </c>
      <c r="V289" s="206">
        <v>41</v>
      </c>
      <c r="W289" s="111">
        <v>514.48099999999999</v>
      </c>
      <c r="X289" s="111">
        <f t="shared" si="84"/>
        <v>21093.721000000001</v>
      </c>
      <c r="Y289" s="36" t="s">
        <v>5103</v>
      </c>
    </row>
    <row r="290" spans="7:45">
      <c r="G290" s="206" t="s">
        <v>6667</v>
      </c>
      <c r="H290" s="111">
        <v>2321535.4633200001</v>
      </c>
      <c r="O290" t="s">
        <v>25</v>
      </c>
      <c r="R290" s="97" t="s">
        <v>5606</v>
      </c>
      <c r="S290" s="93">
        <v>1500000</v>
      </c>
      <c r="T290" t="s">
        <v>25</v>
      </c>
      <c r="U290" s="206" t="s">
        <v>4253</v>
      </c>
      <c r="V290" s="206">
        <v>71</v>
      </c>
      <c r="W290" s="111">
        <v>482.57</v>
      </c>
      <c r="X290" s="111">
        <f t="shared" si="84"/>
        <v>34262.47</v>
      </c>
      <c r="Y290" s="36" t="s">
        <v>5103</v>
      </c>
    </row>
    <row r="291" spans="7:45">
      <c r="G291" s="206" t="s">
        <v>6998</v>
      </c>
      <c r="H291" s="111">
        <v>1098146.8035800001</v>
      </c>
      <c r="R291" s="97" t="s">
        <v>963</v>
      </c>
      <c r="S291" s="93">
        <v>11221062</v>
      </c>
      <c r="T291" t="s">
        <v>25</v>
      </c>
      <c r="U291" s="206" t="s">
        <v>5138</v>
      </c>
      <c r="V291" s="206">
        <v>-250</v>
      </c>
      <c r="W291" s="111">
        <v>487.125</v>
      </c>
      <c r="X291" s="111">
        <f t="shared" si="84"/>
        <v>-121781.25</v>
      </c>
      <c r="Y291" s="36" t="s">
        <v>4406</v>
      </c>
      <c r="AI291" s="97" t="s">
        <v>3623</v>
      </c>
      <c r="AJ291" s="97" t="s">
        <v>180</v>
      </c>
      <c r="AK291" s="97" t="s">
        <v>267</v>
      </c>
      <c r="AL291" s="97" t="s">
        <v>4040</v>
      </c>
      <c r="AM291" s="97" t="s">
        <v>4032</v>
      </c>
      <c r="AN291" s="97" t="s">
        <v>282</v>
      </c>
      <c r="AO291" s="97" t="s">
        <v>4265</v>
      </c>
    </row>
    <row r="292" spans="7:45">
      <c r="G292" s="206" t="s">
        <v>7005</v>
      </c>
      <c r="H292" s="111">
        <v>540424.560405</v>
      </c>
      <c r="R292" s="97" t="s">
        <v>5818</v>
      </c>
      <c r="S292" s="93">
        <v>20031495.928431001</v>
      </c>
      <c r="U292" s="206" t="s">
        <v>5138</v>
      </c>
      <c r="V292" s="206">
        <v>250</v>
      </c>
      <c r="W292" s="111">
        <v>487.125</v>
      </c>
      <c r="X292" s="111">
        <f t="shared" si="84"/>
        <v>121781.25</v>
      </c>
      <c r="Y292" s="36" t="s">
        <v>743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5831</v>
      </c>
      <c r="S293" s="93">
        <v>-154353015.43906799</v>
      </c>
      <c r="T293" t="s">
        <v>25</v>
      </c>
      <c r="U293" s="206" t="s">
        <v>5146</v>
      </c>
      <c r="V293" s="206">
        <v>-1439</v>
      </c>
      <c r="W293" s="111">
        <v>486.53068999999999</v>
      </c>
      <c r="X293" s="111">
        <f t="shared" si="84"/>
        <v>-700117.66290999996</v>
      </c>
      <c r="Y293" s="36" t="s">
        <v>4406</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6476</v>
      </c>
      <c r="H294" s="111">
        <v>109680.86334900001</v>
      </c>
      <c r="R294" s="97" t="s">
        <v>5850</v>
      </c>
      <c r="S294" s="93">
        <v>16643927.89773</v>
      </c>
      <c r="T294" t="s">
        <v>25</v>
      </c>
      <c r="U294" s="206" t="s">
        <v>5146</v>
      </c>
      <c r="V294" s="206">
        <v>411</v>
      </c>
      <c r="W294" s="111">
        <v>486.53068999999999</v>
      </c>
      <c r="X294" s="111">
        <f t="shared" si="84"/>
        <v>199964.11358999999</v>
      </c>
      <c r="Y294" s="36" t="s">
        <v>743</v>
      </c>
      <c r="Z294" t="s">
        <v>25</v>
      </c>
      <c r="AI294" s="97">
        <v>3</v>
      </c>
      <c r="AJ294" s="97" t="s">
        <v>4110</v>
      </c>
      <c r="AK294" s="115">
        <v>150000</v>
      </c>
      <c r="AL294" s="97">
        <v>3</v>
      </c>
      <c r="AM294" s="97">
        <f t="shared" si="85"/>
        <v>938</v>
      </c>
      <c r="AN294" s="97">
        <f t="shared" si="86"/>
        <v>140700000</v>
      </c>
      <c r="AO294" s="97"/>
    </row>
    <row r="295" spans="7:45">
      <c r="G295" s="206" t="s">
        <v>7040</v>
      </c>
      <c r="H295" s="111">
        <v>13945790.265610002</v>
      </c>
      <c r="R295" s="97" t="s">
        <v>5851</v>
      </c>
      <c r="S295" s="93">
        <v>33355467.51292</v>
      </c>
      <c r="U295" s="206" t="s">
        <v>5116</v>
      </c>
      <c r="V295" s="206">
        <v>-4290</v>
      </c>
      <c r="W295" s="111">
        <v>497.57670000000002</v>
      </c>
      <c r="X295" s="111">
        <f t="shared" si="84"/>
        <v>-2134604.0430000001</v>
      </c>
      <c r="Y295" s="36" t="s">
        <v>452</v>
      </c>
      <c r="AI295" s="97">
        <v>4</v>
      </c>
      <c r="AJ295" s="97" t="s">
        <v>4125</v>
      </c>
      <c r="AK295" s="115">
        <v>-95000</v>
      </c>
      <c r="AL295" s="97">
        <v>8</v>
      </c>
      <c r="AM295" s="97">
        <f t="shared" si="85"/>
        <v>935</v>
      </c>
      <c r="AN295" s="97">
        <f t="shared" si="86"/>
        <v>-88825000</v>
      </c>
      <c r="AO295" s="97"/>
    </row>
    <row r="296" spans="7:45">
      <c r="G296" s="206" t="s">
        <v>7042</v>
      </c>
      <c r="H296" s="111">
        <v>457914.84466800001</v>
      </c>
      <c r="R296" s="97" t="s">
        <v>6397</v>
      </c>
      <c r="S296" s="93">
        <v>30000000</v>
      </c>
      <c r="T296" t="s">
        <v>25</v>
      </c>
      <c r="U296" s="206" t="s">
        <v>5153</v>
      </c>
      <c r="V296" s="206">
        <v>-644</v>
      </c>
      <c r="W296" s="111">
        <v>494.76464499999997</v>
      </c>
      <c r="X296" s="111">
        <f t="shared" si="84"/>
        <v>-318628.43137999997</v>
      </c>
      <c r="Y296" s="36" t="s">
        <v>452</v>
      </c>
      <c r="AI296" s="97">
        <v>5</v>
      </c>
      <c r="AJ296" s="97" t="s">
        <v>4149</v>
      </c>
      <c r="AK296" s="115">
        <v>3150000</v>
      </c>
      <c r="AL296" s="97">
        <v>16</v>
      </c>
      <c r="AM296" s="97">
        <f t="shared" si="85"/>
        <v>927</v>
      </c>
      <c r="AN296" s="97">
        <f t="shared" si="86"/>
        <v>2920050000</v>
      </c>
      <c r="AO296" s="97"/>
    </row>
    <row r="297" spans="7:45">
      <c r="G297" s="206" t="s">
        <v>7044</v>
      </c>
      <c r="H297" s="111">
        <v>974570.33942399989</v>
      </c>
      <c r="R297" s="97" t="s">
        <v>6415</v>
      </c>
      <c r="S297" s="93">
        <v>6000000</v>
      </c>
      <c r="U297" s="206" t="s">
        <v>5156</v>
      </c>
      <c r="V297" s="206">
        <v>-112</v>
      </c>
      <c r="W297" s="111">
        <v>485.78</v>
      </c>
      <c r="X297" s="111">
        <f t="shared" si="84"/>
        <v>-54407.360000000001</v>
      </c>
      <c r="Y297" s="36" t="s">
        <v>452</v>
      </c>
      <c r="AI297" s="97">
        <v>6</v>
      </c>
      <c r="AJ297" s="97" t="s">
        <v>4214</v>
      </c>
      <c r="AK297" s="115">
        <v>-65000</v>
      </c>
      <c r="AL297" s="97">
        <v>1</v>
      </c>
      <c r="AM297" s="97">
        <f t="shared" si="85"/>
        <v>911</v>
      </c>
      <c r="AN297" s="97">
        <f t="shared" si="86"/>
        <v>-59215000</v>
      </c>
      <c r="AO297" s="97"/>
    </row>
    <row r="298" spans="7:45">
      <c r="G298" s="206"/>
      <c r="H298" s="111"/>
      <c r="J298" t="s">
        <v>25</v>
      </c>
      <c r="O298" t="s">
        <v>25</v>
      </c>
      <c r="R298" s="97" t="s">
        <v>6507</v>
      </c>
      <c r="S298" s="93">
        <v>126128.77475900001</v>
      </c>
      <c r="U298" s="206" t="s">
        <v>5156</v>
      </c>
      <c r="V298" s="206">
        <v>123</v>
      </c>
      <c r="W298" s="111">
        <v>485.78</v>
      </c>
      <c r="X298" s="111">
        <f t="shared" si="84"/>
        <v>59750.939999999995</v>
      </c>
      <c r="Y298" s="36" t="s">
        <v>743</v>
      </c>
      <c r="AI298" s="97">
        <v>7</v>
      </c>
      <c r="AJ298" s="97" t="s">
        <v>4285</v>
      </c>
      <c r="AK298" s="115">
        <v>-95000</v>
      </c>
      <c r="AL298" s="97">
        <v>6</v>
      </c>
      <c r="AM298" s="97">
        <f t="shared" si="85"/>
        <v>910</v>
      </c>
      <c r="AN298" s="97">
        <f t="shared" si="86"/>
        <v>-86450000</v>
      </c>
      <c r="AO298" s="97"/>
    </row>
    <row r="299" spans="7:45">
      <c r="G299" s="206"/>
      <c r="H299" s="111"/>
      <c r="R299" s="97"/>
      <c r="S299" s="93"/>
      <c r="U299" s="206" t="s">
        <v>5156</v>
      </c>
      <c r="V299" s="206">
        <v>-123</v>
      </c>
      <c r="W299" s="111">
        <v>485.78</v>
      </c>
      <c r="X299" s="111">
        <f t="shared" si="84"/>
        <v>-59750.939999999995</v>
      </c>
      <c r="Y299" s="36" t="s">
        <v>4406</v>
      </c>
      <c r="AI299" s="97">
        <v>8</v>
      </c>
      <c r="AJ299" s="97" t="s">
        <v>4286</v>
      </c>
      <c r="AK299" s="115">
        <v>232000</v>
      </c>
      <c r="AL299" s="97">
        <v>7</v>
      </c>
      <c r="AM299" s="97">
        <f t="shared" si="85"/>
        <v>904</v>
      </c>
      <c r="AN299" s="97">
        <f t="shared" si="86"/>
        <v>209728000</v>
      </c>
      <c r="AO299" s="97"/>
    </row>
    <row r="300" spans="7:45">
      <c r="G300" s="206"/>
      <c r="H300" s="111"/>
      <c r="P300" t="s">
        <v>25</v>
      </c>
      <c r="R300" s="97"/>
      <c r="S300" s="93"/>
      <c r="T300" t="s">
        <v>25</v>
      </c>
      <c r="U300" s="206" t="s">
        <v>5199</v>
      </c>
      <c r="V300" s="206">
        <v>32367</v>
      </c>
      <c r="W300" s="111">
        <v>556.12900000000002</v>
      </c>
      <c r="X300" s="111">
        <f t="shared" si="84"/>
        <v>18000227.343000002</v>
      </c>
      <c r="Y300" s="36" t="s">
        <v>452</v>
      </c>
      <c r="AI300" s="97">
        <v>9</v>
      </c>
      <c r="AJ300" s="97" t="s">
        <v>4264</v>
      </c>
      <c r="AK300" s="115">
        <v>13000000</v>
      </c>
      <c r="AL300" s="97">
        <v>2</v>
      </c>
      <c r="AM300" s="97">
        <f t="shared" si="85"/>
        <v>897</v>
      </c>
      <c r="AN300" s="97">
        <f t="shared" si="86"/>
        <v>11661000000</v>
      </c>
      <c r="AO300" s="97"/>
      <c r="AS300" t="s">
        <v>25</v>
      </c>
    </row>
    <row r="301" spans="7:45">
      <c r="G301" s="206"/>
      <c r="H301" s="111"/>
      <c r="R301" s="97" t="s">
        <v>25</v>
      </c>
      <c r="S301" s="93"/>
      <c r="U301" s="206" t="s">
        <v>5215</v>
      </c>
      <c r="V301" s="206">
        <v>1254</v>
      </c>
      <c r="W301" s="111">
        <v>558.24400000000003</v>
      </c>
      <c r="X301" s="111">
        <f t="shared" si="84"/>
        <v>700037.97600000002</v>
      </c>
      <c r="Y301" s="36" t="s">
        <v>4406</v>
      </c>
      <c r="AI301" s="97">
        <v>10</v>
      </c>
      <c r="AJ301" s="97" t="s">
        <v>4287</v>
      </c>
      <c r="AK301" s="115">
        <v>10000000</v>
      </c>
      <c r="AL301" s="97">
        <v>3</v>
      </c>
      <c r="AM301" s="97">
        <f t="shared" si="85"/>
        <v>895</v>
      </c>
      <c r="AN301" s="97">
        <f t="shared" si="86"/>
        <v>8950000000</v>
      </c>
      <c r="AO301" s="97"/>
    </row>
    <row r="302" spans="7:45">
      <c r="G302" s="206"/>
      <c r="H302" s="111"/>
      <c r="R302" s="97"/>
      <c r="S302" s="93">
        <f>SUM(S241:S301)</f>
        <v>151842622.43317199</v>
      </c>
      <c r="U302" s="166" t="s">
        <v>5215</v>
      </c>
      <c r="V302" s="206">
        <v>-358</v>
      </c>
      <c r="W302" s="111">
        <v>558.24400000000003</v>
      </c>
      <c r="X302" s="111">
        <f t="shared" si="84"/>
        <v>-199851.35200000001</v>
      </c>
      <c r="Y302" s="36" t="s">
        <v>743</v>
      </c>
      <c r="AA302" t="s">
        <v>25</v>
      </c>
      <c r="AI302" s="97">
        <v>11</v>
      </c>
      <c r="AJ302" s="97" t="s">
        <v>4276</v>
      </c>
      <c r="AK302" s="115">
        <v>3400000</v>
      </c>
      <c r="AL302" s="97">
        <v>9</v>
      </c>
      <c r="AM302" s="97">
        <f t="shared" si="85"/>
        <v>892</v>
      </c>
      <c r="AN302" s="97">
        <f t="shared" si="86"/>
        <v>3032800000</v>
      </c>
      <c r="AO302" s="97"/>
    </row>
    <row r="303" spans="7:45">
      <c r="G303" s="206"/>
      <c r="H303" s="111"/>
      <c r="S303" s="97" t="s">
        <v>6</v>
      </c>
      <c r="U303" s="187" t="s">
        <v>5234</v>
      </c>
      <c r="V303" s="187">
        <v>63259</v>
      </c>
      <c r="W303" s="186">
        <v>632.31960000000004</v>
      </c>
      <c r="X303" s="186">
        <f t="shared" si="84"/>
        <v>39999905.576400004</v>
      </c>
      <c r="Y303" s="260" t="s">
        <v>1069</v>
      </c>
      <c r="AI303" s="97">
        <v>12</v>
      </c>
      <c r="AJ303" s="97" t="s">
        <v>4313</v>
      </c>
      <c r="AK303" s="115">
        <v>-8736514</v>
      </c>
      <c r="AL303" s="97">
        <v>1</v>
      </c>
      <c r="AM303" s="97">
        <f>AL303+AM304</f>
        <v>883</v>
      </c>
      <c r="AN303" s="97">
        <f t="shared" si="86"/>
        <v>-7714341862</v>
      </c>
      <c r="AO303" s="97"/>
    </row>
    <row r="304" spans="7:45">
      <c r="G304" s="206" t="s">
        <v>5479</v>
      </c>
      <c r="H304" s="111">
        <v>-87000000</v>
      </c>
      <c r="J304" t="s">
        <v>25</v>
      </c>
      <c r="S304" t="s">
        <v>25</v>
      </c>
      <c r="U304" s="19" t="s">
        <v>5238</v>
      </c>
      <c r="V304" s="19">
        <v>-1278</v>
      </c>
      <c r="W304" s="115">
        <v>625.98</v>
      </c>
      <c r="X304" s="115">
        <f t="shared" si="84"/>
        <v>-800002.44000000006</v>
      </c>
      <c r="Y304" s="261" t="s">
        <v>5239</v>
      </c>
      <c r="AI304" s="97">
        <v>13</v>
      </c>
      <c r="AJ304" s="97" t="s">
        <v>4314</v>
      </c>
      <c r="AK304" s="115">
        <v>555000</v>
      </c>
      <c r="AL304" s="97">
        <v>5</v>
      </c>
      <c r="AM304" s="97">
        <f t="shared" ref="AM304:AM320" si="87">AL304+AM305</f>
        <v>882</v>
      </c>
      <c r="AN304" s="97">
        <f t="shared" si="86"/>
        <v>489510000</v>
      </c>
      <c r="AO304" s="97"/>
    </row>
    <row r="305" spans="7:41">
      <c r="G305" s="206"/>
      <c r="H305" s="111"/>
      <c r="O305" t="s">
        <v>25</v>
      </c>
      <c r="R305" s="97" t="s">
        <v>452</v>
      </c>
      <c r="U305" s="19" t="s">
        <v>5243</v>
      </c>
      <c r="V305" s="19">
        <v>32049</v>
      </c>
      <c r="W305" s="115">
        <v>624.04600000000005</v>
      </c>
      <c r="X305" s="115">
        <f t="shared" si="84"/>
        <v>20000050.254000001</v>
      </c>
      <c r="Y305" s="261" t="s">
        <v>5108</v>
      </c>
      <c r="AA305" t="s">
        <v>25</v>
      </c>
      <c r="AI305" s="97">
        <v>14</v>
      </c>
      <c r="AJ305" s="97" t="s">
        <v>4338</v>
      </c>
      <c r="AK305" s="115">
        <v>-448308</v>
      </c>
      <c r="AL305" s="97">
        <v>6</v>
      </c>
      <c r="AM305" s="97">
        <f t="shared" si="87"/>
        <v>877</v>
      </c>
      <c r="AN305" s="97">
        <f t="shared" si="86"/>
        <v>-393166116</v>
      </c>
      <c r="AO305" s="97"/>
    </row>
    <row r="306" spans="7:41" ht="30">
      <c r="G306" s="206"/>
      <c r="H306" s="1"/>
      <c r="R306" s="97" t="s">
        <v>4399</v>
      </c>
      <c r="S306" s="97"/>
      <c r="U306" s="19" t="s">
        <v>5250</v>
      </c>
      <c r="V306" s="19">
        <v>45094</v>
      </c>
      <c r="W306" s="115">
        <v>614.13559759999998</v>
      </c>
      <c r="X306" s="115">
        <f t="shared" si="84"/>
        <v>27693830.6381744</v>
      </c>
      <c r="Y306" s="261" t="s">
        <v>5252</v>
      </c>
      <c r="Z306" t="s">
        <v>25</v>
      </c>
      <c r="AI306" s="97">
        <v>15</v>
      </c>
      <c r="AJ306" s="97" t="s">
        <v>4365</v>
      </c>
      <c r="AK306" s="115">
        <v>33225</v>
      </c>
      <c r="AL306" s="97">
        <v>0</v>
      </c>
      <c r="AM306" s="97">
        <f t="shared" si="87"/>
        <v>871</v>
      </c>
      <c r="AN306" s="97">
        <f t="shared" si="86"/>
        <v>28938975</v>
      </c>
      <c r="AO306" s="97"/>
    </row>
    <row r="307" spans="7:41" ht="30">
      <c r="G307" s="206"/>
      <c r="H307" s="1"/>
      <c r="R307" s="97" t="s">
        <v>4443</v>
      </c>
      <c r="S307" s="93">
        <v>63115000</v>
      </c>
      <c r="U307" s="19" t="s">
        <v>5277</v>
      </c>
      <c r="V307" s="19">
        <v>-11804</v>
      </c>
      <c r="W307" s="115">
        <v>762.46640000000002</v>
      </c>
      <c r="X307" s="115">
        <f t="shared" si="84"/>
        <v>-9000153.3856000006</v>
      </c>
      <c r="Y307" s="261" t="s">
        <v>5279</v>
      </c>
      <c r="AI307" s="147">
        <v>16</v>
      </c>
      <c r="AJ307" s="147" t="s">
        <v>4365</v>
      </c>
      <c r="AK307" s="186">
        <v>4098523</v>
      </c>
      <c r="AL307" s="147">
        <v>2</v>
      </c>
      <c r="AM307" s="147">
        <f t="shared" si="87"/>
        <v>871</v>
      </c>
      <c r="AN307" s="147">
        <f t="shared" si="86"/>
        <v>3569813533</v>
      </c>
      <c r="AO307" s="147" t="s">
        <v>649</v>
      </c>
    </row>
    <row r="308" spans="7:41">
      <c r="G308" s="206"/>
      <c r="H308" s="1"/>
      <c r="R308" s="97" t="s">
        <v>4451</v>
      </c>
      <c r="S308" s="93">
        <v>13300000</v>
      </c>
      <c r="U308" s="19" t="s">
        <v>5321</v>
      </c>
      <c r="V308" s="19">
        <v>844</v>
      </c>
      <c r="W308" s="115">
        <v>830</v>
      </c>
      <c r="X308" s="115">
        <f t="shared" si="84"/>
        <v>700520</v>
      </c>
      <c r="Y308" s="261" t="s">
        <v>4406</v>
      </c>
      <c r="Z308" t="s">
        <v>25</v>
      </c>
      <c r="AI308" s="147">
        <v>17</v>
      </c>
      <c r="AJ308" s="147" t="s">
        <v>4376</v>
      </c>
      <c r="AK308" s="186">
        <v>-1000000</v>
      </c>
      <c r="AL308" s="147">
        <v>7</v>
      </c>
      <c r="AM308" s="147">
        <f t="shared" si="87"/>
        <v>869</v>
      </c>
      <c r="AN308" s="147">
        <f t="shared" si="86"/>
        <v>-869000000</v>
      </c>
      <c r="AO308" s="147" t="s">
        <v>649</v>
      </c>
    </row>
    <row r="309" spans="7:41">
      <c r="G309" s="206" t="s">
        <v>6</v>
      </c>
      <c r="H309" s="1">
        <f>SUM(H163:H308)</f>
        <v>1510015102.6713452</v>
      </c>
      <c r="R309" s="97" t="s">
        <v>4549</v>
      </c>
      <c r="S309" s="93">
        <v>2269000</v>
      </c>
      <c r="U309" s="19" t="s">
        <v>5325</v>
      </c>
      <c r="V309" s="19">
        <v>8662</v>
      </c>
      <c r="W309" s="115">
        <v>832.57011999999997</v>
      </c>
      <c r="X309" s="115">
        <f t="shared" si="84"/>
        <v>7211722.3794399993</v>
      </c>
      <c r="Y309" s="261" t="s">
        <v>5103</v>
      </c>
      <c r="AA309" t="s">
        <v>25</v>
      </c>
      <c r="AI309" s="147">
        <v>18</v>
      </c>
      <c r="AJ309" s="147" t="s">
        <v>4396</v>
      </c>
      <c r="AK309" s="186">
        <v>750000</v>
      </c>
      <c r="AL309" s="147">
        <v>1</v>
      </c>
      <c r="AM309" s="147">
        <f t="shared" si="87"/>
        <v>862</v>
      </c>
      <c r="AN309" s="147">
        <f t="shared" si="86"/>
        <v>646500000</v>
      </c>
      <c r="AO309" s="147" t="s">
        <v>649</v>
      </c>
    </row>
    <row r="310" spans="7:41" ht="30">
      <c r="G310" s="280"/>
      <c r="H310" s="1"/>
      <c r="P310" t="s">
        <v>25</v>
      </c>
      <c r="R310" s="97" t="s">
        <v>4558</v>
      </c>
      <c r="S310" s="93">
        <v>25071612</v>
      </c>
      <c r="U310" s="19" t="s">
        <v>5326</v>
      </c>
      <c r="V310" s="19">
        <v>10253</v>
      </c>
      <c r="W310" s="115">
        <v>827.2568</v>
      </c>
      <c r="X310" s="115">
        <f t="shared" si="84"/>
        <v>8481863.9704</v>
      </c>
      <c r="Y310" s="261" t="s">
        <v>5329</v>
      </c>
      <c r="AB310" t="s">
        <v>25</v>
      </c>
      <c r="AI310" s="192">
        <v>19</v>
      </c>
      <c r="AJ310" s="192" t="s">
        <v>4397</v>
      </c>
      <c r="AK310" s="193">
        <v>-604152</v>
      </c>
      <c r="AL310" s="192">
        <v>0</v>
      </c>
      <c r="AM310" s="192">
        <f t="shared" si="87"/>
        <v>861</v>
      </c>
      <c r="AN310" s="192">
        <f t="shared" si="86"/>
        <v>-520174872</v>
      </c>
      <c r="AO310" s="192" t="s">
        <v>649</v>
      </c>
    </row>
    <row r="311" spans="7:41">
      <c r="P311" t="s">
        <v>25</v>
      </c>
      <c r="R311" s="97" t="s">
        <v>4559</v>
      </c>
      <c r="S311" s="93">
        <v>42236984</v>
      </c>
      <c r="U311" s="230" t="s">
        <v>5330</v>
      </c>
      <c r="V311" s="230">
        <v>-33077</v>
      </c>
      <c r="W311" s="231">
        <v>786.02973999999995</v>
      </c>
      <c r="X311" s="231">
        <f t="shared" si="84"/>
        <v>-25999505.70998</v>
      </c>
      <c r="Y311" s="269" t="s">
        <v>5332</v>
      </c>
      <c r="AI311" s="97">
        <v>20</v>
      </c>
      <c r="AJ311" s="97" t="s">
        <v>4398</v>
      </c>
      <c r="AK311" s="115">
        <v>-587083</v>
      </c>
      <c r="AL311" s="97">
        <v>4</v>
      </c>
      <c r="AM311" s="97">
        <f t="shared" si="87"/>
        <v>861</v>
      </c>
      <c r="AN311" s="97">
        <f t="shared" si="86"/>
        <v>-505478463</v>
      </c>
      <c r="AO311" s="97"/>
    </row>
    <row r="312" spans="7:41">
      <c r="R312" s="97" t="s">
        <v>4580</v>
      </c>
      <c r="S312" s="93">
        <v>19663646</v>
      </c>
      <c r="U312" s="19" t="s">
        <v>5330</v>
      </c>
      <c r="V312" s="19">
        <v>-33077</v>
      </c>
      <c r="W312" s="115">
        <v>786.02973999999995</v>
      </c>
      <c r="X312" s="115">
        <f t="shared" si="84"/>
        <v>-25999505.70998</v>
      </c>
      <c r="Y312" s="261" t="s">
        <v>5333</v>
      </c>
      <c r="Z312" t="s">
        <v>25</v>
      </c>
      <c r="AI312" s="192">
        <v>21</v>
      </c>
      <c r="AJ312" s="192" t="s">
        <v>4399</v>
      </c>
      <c r="AK312" s="193">
        <v>-754351</v>
      </c>
      <c r="AL312" s="192">
        <v>0</v>
      </c>
      <c r="AM312" s="147">
        <f t="shared" si="87"/>
        <v>857</v>
      </c>
      <c r="AN312" s="192">
        <f t="shared" si="86"/>
        <v>-646478807</v>
      </c>
      <c r="AO312" s="192" t="s">
        <v>649</v>
      </c>
    </row>
    <row r="313" spans="7:41">
      <c r="G313" s="94"/>
      <c r="H313" s="9" t="s">
        <v>452</v>
      </c>
      <c r="R313" s="97" t="s">
        <v>4591</v>
      </c>
      <c r="S313" s="93">
        <v>4374525</v>
      </c>
      <c r="U313" s="19" t="s">
        <v>5330</v>
      </c>
      <c r="V313" s="19">
        <v>1983</v>
      </c>
      <c r="W313" s="115">
        <v>786.02973999999995</v>
      </c>
      <c r="X313" s="115">
        <f t="shared" si="84"/>
        <v>1558696.9744199999</v>
      </c>
      <c r="Y313" s="261" t="s">
        <v>5103</v>
      </c>
      <c r="AI313" s="97">
        <v>22</v>
      </c>
      <c r="AJ313" s="97" t="s">
        <v>4399</v>
      </c>
      <c r="AK313" s="115">
        <v>-189619</v>
      </c>
      <c r="AL313" s="97">
        <v>15</v>
      </c>
      <c r="AM313" s="97">
        <f t="shared" si="87"/>
        <v>857</v>
      </c>
      <c r="AN313" s="97">
        <f t="shared" si="86"/>
        <v>-162503483</v>
      </c>
      <c r="AO313" s="97"/>
    </row>
    <row r="314" spans="7:41">
      <c r="G314" s="94"/>
      <c r="H314" s="9" t="s">
        <v>743</v>
      </c>
      <c r="R314" s="97" t="s">
        <v>4593</v>
      </c>
      <c r="S314" s="93">
        <v>6550580</v>
      </c>
      <c r="U314" s="230" t="s">
        <v>5334</v>
      </c>
      <c r="V314" s="230">
        <v>-119753</v>
      </c>
      <c r="W314" s="231">
        <v>800.81560000000002</v>
      </c>
      <c r="X314" s="231">
        <f t="shared" si="84"/>
        <v>-95900070.546800002</v>
      </c>
      <c r="Y314" s="269" t="s">
        <v>5332</v>
      </c>
      <c r="AI314" s="192">
        <v>23</v>
      </c>
      <c r="AJ314" s="192" t="s">
        <v>4459</v>
      </c>
      <c r="AK314" s="186">
        <v>7100</v>
      </c>
      <c r="AL314" s="192">
        <v>0</v>
      </c>
      <c r="AM314" s="147">
        <f t="shared" si="87"/>
        <v>842</v>
      </c>
      <c r="AN314" s="192">
        <f t="shared" si="86"/>
        <v>5978200</v>
      </c>
      <c r="AO314" s="192" t="s">
        <v>649</v>
      </c>
    </row>
    <row r="315" spans="7:41">
      <c r="G315" s="94"/>
      <c r="H315" s="9" t="s">
        <v>5413</v>
      </c>
      <c r="R315" s="97" t="s">
        <v>4609</v>
      </c>
      <c r="S315" s="93">
        <v>7054895</v>
      </c>
      <c r="U315" s="19" t="s">
        <v>5334</v>
      </c>
      <c r="V315" s="19">
        <v>-119753</v>
      </c>
      <c r="W315" s="115">
        <v>800.81560000000002</v>
      </c>
      <c r="X315" s="115">
        <f t="shared" si="84"/>
        <v>-95900070.546800002</v>
      </c>
      <c r="Y315" s="261" t="s">
        <v>5333</v>
      </c>
      <c r="AI315" s="20">
        <v>24</v>
      </c>
      <c r="AJ315" s="20" t="s">
        <v>4459</v>
      </c>
      <c r="AK315" s="115">
        <v>-147902</v>
      </c>
      <c r="AL315" s="20">
        <v>3</v>
      </c>
      <c r="AM315" s="97">
        <f t="shared" si="87"/>
        <v>842</v>
      </c>
      <c r="AN315" s="20">
        <f t="shared" si="86"/>
        <v>-124533484</v>
      </c>
      <c r="AO315" s="20"/>
    </row>
    <row r="316" spans="7:41">
      <c r="G316" s="94"/>
      <c r="H316" s="9" t="s">
        <v>1069</v>
      </c>
      <c r="R316" s="97" t="s">
        <v>4620</v>
      </c>
      <c r="S316" s="93">
        <v>2145814</v>
      </c>
      <c r="T316" s="112"/>
      <c r="U316" s="19" t="s">
        <v>5334</v>
      </c>
      <c r="V316" s="19">
        <v>11291</v>
      </c>
      <c r="W316" s="115">
        <v>800.81560000000002</v>
      </c>
      <c r="X316" s="115">
        <f t="shared" si="84"/>
        <v>9042008.9396000002</v>
      </c>
      <c r="Y316" s="261" t="s">
        <v>452</v>
      </c>
      <c r="AB316" t="s">
        <v>25</v>
      </c>
      <c r="AI316" s="147">
        <v>25</v>
      </c>
      <c r="AJ316" s="147" t="s">
        <v>4467</v>
      </c>
      <c r="AK316" s="186">
        <v>-37200</v>
      </c>
      <c r="AL316" s="147">
        <v>4</v>
      </c>
      <c r="AM316" s="147">
        <f t="shared" si="87"/>
        <v>839</v>
      </c>
      <c r="AN316" s="192">
        <f t="shared" si="86"/>
        <v>-31210800</v>
      </c>
      <c r="AO316" s="147" t="s">
        <v>649</v>
      </c>
    </row>
    <row r="317" spans="7:41">
      <c r="H317" s="9" t="s">
        <v>5350</v>
      </c>
      <c r="R317" s="97" t="s">
        <v>4622</v>
      </c>
      <c r="S317" s="93">
        <v>4369730</v>
      </c>
      <c r="U317" s="187" t="s">
        <v>5335</v>
      </c>
      <c r="V317" s="187">
        <v>-35361</v>
      </c>
      <c r="W317" s="186">
        <v>818.697</v>
      </c>
      <c r="X317" s="186">
        <f t="shared" si="84"/>
        <v>-28949944.616999999</v>
      </c>
      <c r="Y317" s="260" t="s">
        <v>5332</v>
      </c>
      <c r="Z317" t="s">
        <v>25</v>
      </c>
      <c r="AI317" s="97">
        <v>26</v>
      </c>
      <c r="AJ317" s="97" t="s">
        <v>4494</v>
      </c>
      <c r="AK317" s="115">
        <v>-372326</v>
      </c>
      <c r="AL317" s="97">
        <v>21</v>
      </c>
      <c r="AM317" s="97">
        <f t="shared" si="87"/>
        <v>835</v>
      </c>
      <c r="AN317" s="20">
        <f t="shared" si="86"/>
        <v>-310892210</v>
      </c>
      <c r="AO317" s="97"/>
    </row>
    <row r="318" spans="7:41">
      <c r="H318" s="9" t="s">
        <v>5513</v>
      </c>
      <c r="R318" s="97" t="s">
        <v>4631</v>
      </c>
      <c r="S318" s="93">
        <v>8739459</v>
      </c>
      <c r="U318" s="19" t="s">
        <v>5335</v>
      </c>
      <c r="V318" s="19">
        <v>-35361</v>
      </c>
      <c r="W318" s="115">
        <v>818.697</v>
      </c>
      <c r="X318" s="115">
        <f t="shared" si="84"/>
        <v>-28949944.616999999</v>
      </c>
      <c r="Y318" s="261" t="s">
        <v>5333</v>
      </c>
      <c r="Z318" t="s">
        <v>25</v>
      </c>
      <c r="AA318" t="s">
        <v>25</v>
      </c>
      <c r="AI318" s="97">
        <v>27</v>
      </c>
      <c r="AJ318" s="97" t="s">
        <v>4541</v>
      </c>
      <c r="AK318" s="115">
        <v>235062</v>
      </c>
      <c r="AL318" s="97">
        <v>0</v>
      </c>
      <c r="AM318" s="97">
        <f t="shared" si="87"/>
        <v>814</v>
      </c>
      <c r="AN318" s="20">
        <f t="shared" si="86"/>
        <v>191340468</v>
      </c>
      <c r="AO318" s="97"/>
    </row>
    <row r="319" spans="7:41">
      <c r="H319" s="281" t="s">
        <v>5514</v>
      </c>
      <c r="R319" s="97" t="s">
        <v>3666</v>
      </c>
      <c r="S319" s="93">
        <v>6667654</v>
      </c>
      <c r="U319" s="19" t="s">
        <v>5335</v>
      </c>
      <c r="V319" s="19">
        <v>116</v>
      </c>
      <c r="W319" s="115">
        <v>818.697</v>
      </c>
      <c r="X319" s="115">
        <f t="shared" si="84"/>
        <v>94968.851999999999</v>
      </c>
      <c r="Y319" s="261" t="s">
        <v>5103</v>
      </c>
      <c r="AI319" s="147">
        <v>28</v>
      </c>
      <c r="AJ319" s="147" t="s">
        <v>4541</v>
      </c>
      <c r="AK319" s="186">
        <v>235062</v>
      </c>
      <c r="AL319" s="147">
        <v>9</v>
      </c>
      <c r="AM319" s="97">
        <f t="shared" si="87"/>
        <v>814</v>
      </c>
      <c r="AN319" s="147">
        <f t="shared" si="86"/>
        <v>191340468</v>
      </c>
      <c r="AO319" s="147" t="s">
        <v>649</v>
      </c>
    </row>
    <row r="320" spans="7:41">
      <c r="H320" s="281" t="s">
        <v>743</v>
      </c>
      <c r="R320" s="97" t="s">
        <v>4643</v>
      </c>
      <c r="S320" s="93">
        <v>8981245</v>
      </c>
      <c r="U320" s="19" t="s">
        <v>5339</v>
      </c>
      <c r="V320" s="19">
        <v>48633</v>
      </c>
      <c r="W320" s="115">
        <v>822.47199999999998</v>
      </c>
      <c r="X320" s="115">
        <f t="shared" si="84"/>
        <v>39999280.776000001</v>
      </c>
      <c r="Y320" s="261" t="s">
        <v>5342</v>
      </c>
      <c r="AB320" t="s">
        <v>25</v>
      </c>
      <c r="AI320" s="147">
        <v>29</v>
      </c>
      <c r="AJ320" s="147" t="s">
        <v>4559</v>
      </c>
      <c r="AK320" s="186">
        <v>450000</v>
      </c>
      <c r="AL320" s="147">
        <v>0</v>
      </c>
      <c r="AM320" s="97">
        <f t="shared" si="87"/>
        <v>805</v>
      </c>
      <c r="AN320" s="147">
        <f t="shared" si="86"/>
        <v>362250000</v>
      </c>
      <c r="AO320" s="147" t="s">
        <v>649</v>
      </c>
    </row>
    <row r="321" spans="8:45">
      <c r="H321" s="9" t="s">
        <v>5515</v>
      </c>
      <c r="R321" s="97" t="s">
        <v>4646</v>
      </c>
      <c r="S321" s="93">
        <v>9181756</v>
      </c>
      <c r="U321" s="19" t="s">
        <v>5339</v>
      </c>
      <c r="V321" s="19">
        <v>3412</v>
      </c>
      <c r="W321" s="115">
        <v>822.47199999999998</v>
      </c>
      <c r="X321" s="115">
        <f t="shared" si="84"/>
        <v>2806274.4640000002</v>
      </c>
      <c r="Y321" s="261" t="s">
        <v>5344</v>
      </c>
      <c r="AI321" s="20">
        <v>30</v>
      </c>
      <c r="AJ321" s="20" t="s">
        <v>4559</v>
      </c>
      <c r="AK321" s="115">
        <v>450000</v>
      </c>
      <c r="AL321" s="20">
        <v>22</v>
      </c>
      <c r="AM321" s="97">
        <f>AL321+AM322</f>
        <v>805</v>
      </c>
      <c r="AN321" s="20">
        <f t="shared" si="86"/>
        <v>362250000</v>
      </c>
      <c r="AO321" s="20"/>
    </row>
    <row r="322" spans="8:45">
      <c r="H322" s="9" t="s">
        <v>5516</v>
      </c>
      <c r="R322" s="97" t="s">
        <v>4659</v>
      </c>
      <c r="S322" s="93">
        <v>11811208</v>
      </c>
      <c r="U322" s="19" t="s">
        <v>5340</v>
      </c>
      <c r="V322" s="19">
        <v>1531</v>
      </c>
      <c r="W322" s="115">
        <v>869.82500000000005</v>
      </c>
      <c r="X322" s="115">
        <f t="shared" si="84"/>
        <v>1331702.075</v>
      </c>
      <c r="Y322" s="261" t="s">
        <v>5345</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4666</v>
      </c>
      <c r="S323" s="93">
        <v>41248054</v>
      </c>
      <c r="U323" s="19" t="s">
        <v>5348</v>
      </c>
      <c r="V323" s="19">
        <v>1019</v>
      </c>
      <c r="W323" s="115">
        <v>835.36580000000004</v>
      </c>
      <c r="X323" s="115">
        <f t="shared" si="84"/>
        <v>851237.75020000001</v>
      </c>
      <c r="Y323" s="261" t="s">
        <v>452</v>
      </c>
      <c r="AI323" s="119">
        <v>32</v>
      </c>
      <c r="AJ323" s="119" t="s">
        <v>4622</v>
      </c>
      <c r="AK323" s="77">
        <v>288936</v>
      </c>
      <c r="AL323" s="119">
        <v>3</v>
      </c>
      <c r="AM323" s="119">
        <f t="shared" si="88"/>
        <v>783</v>
      </c>
      <c r="AN323" s="119">
        <f t="shared" si="89"/>
        <v>226236888</v>
      </c>
      <c r="AO323" s="201" t="s">
        <v>4633</v>
      </c>
    </row>
    <row r="324" spans="8:45">
      <c r="H324" s="281"/>
      <c r="R324" s="97" t="s">
        <v>4672</v>
      </c>
      <c r="S324" s="93">
        <v>37328780</v>
      </c>
      <c r="U324" s="187" t="s">
        <v>5354</v>
      </c>
      <c r="V324" s="187">
        <v>2316</v>
      </c>
      <c r="W324" s="186">
        <v>818.697</v>
      </c>
      <c r="X324" s="186">
        <f t="shared" si="84"/>
        <v>1896102.2520000001</v>
      </c>
      <c r="Y324" s="260" t="s">
        <v>5357</v>
      </c>
      <c r="AI324" s="119">
        <v>33</v>
      </c>
      <c r="AJ324" s="119" t="s">
        <v>4631</v>
      </c>
      <c r="AK324" s="77">
        <v>17962491</v>
      </c>
      <c r="AL324" s="119">
        <v>1</v>
      </c>
      <c r="AM324" s="119">
        <f t="shared" si="88"/>
        <v>780</v>
      </c>
      <c r="AN324" s="119">
        <f t="shared" si="89"/>
        <v>14010742980</v>
      </c>
      <c r="AO324" s="119" t="s">
        <v>4638</v>
      </c>
    </row>
    <row r="325" spans="8:45">
      <c r="R325" s="97" t="s">
        <v>4730</v>
      </c>
      <c r="S325" s="93">
        <v>50000000</v>
      </c>
      <c r="U325" s="19" t="s">
        <v>5360</v>
      </c>
      <c r="V325" s="19">
        <v>315</v>
      </c>
      <c r="W325" s="115">
        <v>680</v>
      </c>
      <c r="X325" s="115">
        <f t="shared" si="84"/>
        <v>214200</v>
      </c>
      <c r="Y325" s="261" t="s">
        <v>5103</v>
      </c>
      <c r="AI325" s="119">
        <v>34</v>
      </c>
      <c r="AJ325" s="119" t="s">
        <v>3666</v>
      </c>
      <c r="AK325" s="77">
        <v>18363511</v>
      </c>
      <c r="AL325" s="119">
        <v>1</v>
      </c>
      <c r="AM325" s="119">
        <f t="shared" si="88"/>
        <v>779</v>
      </c>
      <c r="AN325" s="119">
        <f t="shared" si="89"/>
        <v>14305175069</v>
      </c>
      <c r="AO325" s="119" t="s">
        <v>4638</v>
      </c>
    </row>
    <row r="326" spans="8:45">
      <c r="R326" s="97" t="s">
        <v>4739</v>
      </c>
      <c r="S326" s="93">
        <v>68656</v>
      </c>
      <c r="U326" s="19" t="s">
        <v>5382</v>
      </c>
      <c r="V326" s="19">
        <v>832</v>
      </c>
      <c r="W326" s="115">
        <v>784.36500000000001</v>
      </c>
      <c r="X326" s="115">
        <f t="shared" si="84"/>
        <v>652591.68000000005</v>
      </c>
      <c r="Y326" s="261" t="s">
        <v>5103</v>
      </c>
      <c r="Z326" t="s">
        <v>25</v>
      </c>
      <c r="AI326" s="119">
        <v>35</v>
      </c>
      <c r="AJ326" s="119" t="s">
        <v>4643</v>
      </c>
      <c r="AK326" s="77">
        <v>23622417</v>
      </c>
      <c r="AL326" s="119">
        <v>5</v>
      </c>
      <c r="AM326" s="119">
        <f t="shared" si="88"/>
        <v>778</v>
      </c>
      <c r="AN326" s="119">
        <f t="shared" si="89"/>
        <v>18378240426</v>
      </c>
      <c r="AO326" s="119" t="s">
        <v>4645</v>
      </c>
    </row>
    <row r="327" spans="8:45">
      <c r="R327" s="97" t="s">
        <v>4739</v>
      </c>
      <c r="S327" s="93">
        <v>4000236</v>
      </c>
      <c r="U327" s="19" t="s">
        <v>5426</v>
      </c>
      <c r="V327" s="19">
        <v>382</v>
      </c>
      <c r="W327" s="115">
        <v>1450.6065000000001</v>
      </c>
      <c r="X327" s="115">
        <f t="shared" si="84"/>
        <v>554131.68300000008</v>
      </c>
      <c r="Y327" s="261" t="s">
        <v>5103</v>
      </c>
      <c r="Z327" t="s">
        <v>25</v>
      </c>
      <c r="AI327" s="119">
        <v>36</v>
      </c>
      <c r="AJ327" s="119" t="s">
        <v>4657</v>
      </c>
      <c r="AK327" s="77">
        <v>82496108</v>
      </c>
      <c r="AL327" s="119">
        <v>1</v>
      </c>
      <c r="AM327" s="119">
        <f t="shared" si="88"/>
        <v>773</v>
      </c>
      <c r="AN327" s="119">
        <f t="shared" si="89"/>
        <v>63769491484</v>
      </c>
      <c r="AO327" s="119" t="s">
        <v>4660</v>
      </c>
    </row>
    <row r="328" spans="8:45">
      <c r="R328" s="97" t="s">
        <v>4744</v>
      </c>
      <c r="S328" s="93">
        <v>2250000</v>
      </c>
      <c r="U328" s="19" t="s">
        <v>5427</v>
      </c>
      <c r="V328" s="19">
        <v>50047</v>
      </c>
      <c r="W328" s="115">
        <v>1406.14</v>
      </c>
      <c r="X328" s="115">
        <f t="shared" si="84"/>
        <v>70373088.579999998</v>
      </c>
      <c r="Y328" s="261" t="s">
        <v>5103</v>
      </c>
      <c r="AA328" t="s">
        <v>25</v>
      </c>
      <c r="AI328" s="119">
        <v>37</v>
      </c>
      <c r="AJ328" s="119" t="s">
        <v>4659</v>
      </c>
      <c r="AK328" s="77">
        <v>74657561</v>
      </c>
      <c r="AL328" s="119">
        <v>16</v>
      </c>
      <c r="AM328" s="119">
        <f t="shared" si="88"/>
        <v>772</v>
      </c>
      <c r="AN328" s="119">
        <f t="shared" si="89"/>
        <v>57635637092</v>
      </c>
      <c r="AO328" s="119" t="s">
        <v>4665</v>
      </c>
    </row>
    <row r="329" spans="8:45">
      <c r="R329" s="97" t="s">
        <v>4753</v>
      </c>
      <c r="S329" s="93">
        <v>-2512200</v>
      </c>
      <c r="U329" s="19" t="s">
        <v>5428</v>
      </c>
      <c r="V329" s="19">
        <v>846</v>
      </c>
      <c r="W329" s="115">
        <v>1441.6724569999999</v>
      </c>
      <c r="X329" s="115">
        <f t="shared" si="84"/>
        <v>1219654.8986219999</v>
      </c>
      <c r="Y329" s="261" t="s">
        <v>5103</v>
      </c>
      <c r="Z329" t="s">
        <v>25</v>
      </c>
      <c r="AA329" t="s">
        <v>25</v>
      </c>
      <c r="AI329" s="97">
        <v>38</v>
      </c>
      <c r="AJ329" s="97" t="s">
        <v>4730</v>
      </c>
      <c r="AK329" s="115">
        <v>665000</v>
      </c>
      <c r="AL329" s="97">
        <v>0</v>
      </c>
      <c r="AM329" s="97">
        <f t="shared" si="88"/>
        <v>756</v>
      </c>
      <c r="AN329" s="20">
        <f t="shared" si="89"/>
        <v>502740000</v>
      </c>
      <c r="AO329" s="97"/>
    </row>
    <row r="330" spans="8:45">
      <c r="R330" s="97" t="s">
        <v>964</v>
      </c>
      <c r="S330" s="93">
        <v>300000</v>
      </c>
      <c r="U330" s="19" t="s">
        <v>5429</v>
      </c>
      <c r="V330" s="19">
        <v>10573</v>
      </c>
      <c r="W330" s="115">
        <v>1451.825</v>
      </c>
      <c r="X330" s="115">
        <f t="shared" si="84"/>
        <v>15350145.725</v>
      </c>
      <c r="Y330" s="261" t="s">
        <v>5103</v>
      </c>
      <c r="Z330" t="s">
        <v>25</v>
      </c>
      <c r="AI330" s="147">
        <v>39</v>
      </c>
      <c r="AJ330" s="147" t="s">
        <v>4730</v>
      </c>
      <c r="AK330" s="186">
        <v>665000</v>
      </c>
      <c r="AL330" s="147">
        <v>4</v>
      </c>
      <c r="AM330" s="192">
        <f t="shared" si="88"/>
        <v>756</v>
      </c>
      <c r="AN330" s="192">
        <f t="shared" si="89"/>
        <v>502740000</v>
      </c>
      <c r="AO330" s="192"/>
    </row>
    <row r="331" spans="8:45" ht="30">
      <c r="R331" s="97" t="s">
        <v>4759</v>
      </c>
      <c r="S331" s="93">
        <v>1100000</v>
      </c>
      <c r="U331" s="19" t="s">
        <v>5430</v>
      </c>
      <c r="V331" s="19">
        <v>85</v>
      </c>
      <c r="W331" s="115">
        <v>1423.74</v>
      </c>
      <c r="X331" s="115">
        <f t="shared" si="84"/>
        <v>121017.9</v>
      </c>
      <c r="Y331" s="261" t="s">
        <v>5431</v>
      </c>
      <c r="Z331" t="s">
        <v>25</v>
      </c>
      <c r="AI331" s="20">
        <v>40</v>
      </c>
      <c r="AJ331" s="20" t="s">
        <v>4739</v>
      </c>
      <c r="AK331" s="115">
        <v>2000000</v>
      </c>
      <c r="AL331" s="20">
        <v>1</v>
      </c>
      <c r="AM331" s="97">
        <f t="shared" si="88"/>
        <v>752</v>
      </c>
      <c r="AN331" s="20">
        <f t="shared" si="89"/>
        <v>1504000000</v>
      </c>
      <c r="AO331" s="97"/>
    </row>
    <row r="332" spans="8:45" ht="30">
      <c r="R332" s="97" t="s">
        <v>4779</v>
      </c>
      <c r="S332" s="93">
        <v>890000</v>
      </c>
      <c r="U332" s="19" t="s">
        <v>5434</v>
      </c>
      <c r="V332" s="19">
        <v>738</v>
      </c>
      <c r="W332" s="115">
        <v>1388.87895</v>
      </c>
      <c r="X332" s="115">
        <f t="shared" si="84"/>
        <v>1024992.6651</v>
      </c>
      <c r="Y332" s="261" t="s">
        <v>5438</v>
      </c>
      <c r="Z332" t="s">
        <v>25</v>
      </c>
      <c r="AI332" s="20">
        <v>41</v>
      </c>
      <c r="AJ332" s="20" t="s">
        <v>4744</v>
      </c>
      <c r="AK332" s="115">
        <v>-2060725</v>
      </c>
      <c r="AL332" s="20">
        <v>0</v>
      </c>
      <c r="AM332" s="97">
        <f t="shared" si="88"/>
        <v>751</v>
      </c>
      <c r="AN332" s="20">
        <f t="shared" ref="AN332:AN337" si="90">AK332*AM332</f>
        <v>-1547604475</v>
      </c>
      <c r="AO332" s="97" t="s">
        <v>4745</v>
      </c>
      <c r="AS332" t="s">
        <v>25</v>
      </c>
    </row>
    <row r="333" spans="8:45">
      <c r="R333" s="97" t="s">
        <v>4780</v>
      </c>
      <c r="S333" s="93">
        <v>1000000</v>
      </c>
      <c r="U333" s="19" t="s">
        <v>5446</v>
      </c>
      <c r="V333" s="19">
        <v>1442</v>
      </c>
      <c r="W333" s="115">
        <v>1350.9547279999999</v>
      </c>
      <c r="X333" s="115">
        <f t="shared" si="84"/>
        <v>1948076.7177759998</v>
      </c>
      <c r="Y333" s="261" t="s">
        <v>5103</v>
      </c>
      <c r="AB333" t="s">
        <v>25</v>
      </c>
      <c r="AI333" s="147">
        <v>42</v>
      </c>
      <c r="AJ333" s="147" t="s">
        <v>4744</v>
      </c>
      <c r="AK333" s="186">
        <v>-433375</v>
      </c>
      <c r="AL333" s="147">
        <v>0</v>
      </c>
      <c r="AM333" s="147">
        <f t="shared" si="88"/>
        <v>751</v>
      </c>
      <c r="AN333" s="147">
        <f t="shared" si="90"/>
        <v>-325464625</v>
      </c>
      <c r="AO333" s="147" t="s">
        <v>4746</v>
      </c>
    </row>
    <row r="334" spans="8:45">
      <c r="R334" s="97" t="s">
        <v>4780</v>
      </c>
      <c r="S334" s="93">
        <v>45436311</v>
      </c>
      <c r="U334" s="19" t="s">
        <v>5447</v>
      </c>
      <c r="V334" s="19">
        <v>36847</v>
      </c>
      <c r="W334" s="115">
        <v>1356.9658300000001</v>
      </c>
      <c r="X334" s="115">
        <f t="shared" si="84"/>
        <v>50000119.938010007</v>
      </c>
      <c r="Y334" s="261" t="s">
        <v>5108</v>
      </c>
      <c r="AI334" s="20">
        <v>43</v>
      </c>
      <c r="AJ334" s="20" t="s">
        <v>4744</v>
      </c>
      <c r="AK334" s="115">
        <v>28000000</v>
      </c>
      <c r="AL334" s="20">
        <v>1</v>
      </c>
      <c r="AM334" s="97">
        <f t="shared" si="88"/>
        <v>751</v>
      </c>
      <c r="AN334" s="20">
        <f t="shared" si="90"/>
        <v>21028000000</v>
      </c>
      <c r="AO334" s="97" t="s">
        <v>3873</v>
      </c>
    </row>
    <row r="335" spans="8:45" ht="30">
      <c r="R335" s="97" t="s">
        <v>4792</v>
      </c>
      <c r="S335" s="93">
        <v>-3500000</v>
      </c>
      <c r="U335" s="19" t="s">
        <v>5448</v>
      </c>
      <c r="V335" s="19">
        <v>13738</v>
      </c>
      <c r="W335" s="115">
        <v>1455.82</v>
      </c>
      <c r="X335" s="115">
        <f t="shared" si="84"/>
        <v>20000055.16</v>
      </c>
      <c r="Y335" s="261" t="s">
        <v>5464</v>
      </c>
      <c r="Z335" t="s">
        <v>25</v>
      </c>
      <c r="AB335" t="s">
        <v>25</v>
      </c>
      <c r="AI335" s="20">
        <v>44</v>
      </c>
      <c r="AJ335" s="20" t="s">
        <v>4753</v>
      </c>
      <c r="AK335" s="115">
        <v>160000</v>
      </c>
      <c r="AL335" s="20">
        <v>0</v>
      </c>
      <c r="AM335" s="97">
        <f t="shared" si="88"/>
        <v>750</v>
      </c>
      <c r="AN335" s="20">
        <f t="shared" si="90"/>
        <v>120000000</v>
      </c>
      <c r="AO335" s="97"/>
    </row>
    <row r="336" spans="8:45">
      <c r="R336" s="97" t="s">
        <v>4827</v>
      </c>
      <c r="S336" s="93">
        <v>2520000</v>
      </c>
      <c r="U336" s="19" t="s">
        <v>5471</v>
      </c>
      <c r="V336" s="19">
        <v>3100</v>
      </c>
      <c r="W336" s="115">
        <v>1853.4507470000001</v>
      </c>
      <c r="X336" s="115">
        <f t="shared" si="84"/>
        <v>5745697.3157000002</v>
      </c>
      <c r="Y336" s="261" t="s">
        <v>5103</v>
      </c>
      <c r="Z336" t="s">
        <v>25</v>
      </c>
      <c r="AI336" s="147">
        <v>45</v>
      </c>
      <c r="AJ336" s="147" t="s">
        <v>4753</v>
      </c>
      <c r="AK336" s="186">
        <v>70000</v>
      </c>
      <c r="AL336" s="147">
        <v>9</v>
      </c>
      <c r="AM336" s="147">
        <f t="shared" si="88"/>
        <v>750</v>
      </c>
      <c r="AN336" s="147">
        <f t="shared" si="90"/>
        <v>52500000</v>
      </c>
      <c r="AO336" s="147"/>
      <c r="AS336" t="s">
        <v>25</v>
      </c>
    </row>
    <row r="337" spans="18:47">
      <c r="R337" s="97" t="s">
        <v>4840</v>
      </c>
      <c r="S337" s="93">
        <v>4900000</v>
      </c>
      <c r="U337" s="19" t="s">
        <v>5472</v>
      </c>
      <c r="V337" s="19">
        <v>480</v>
      </c>
      <c r="W337" s="115">
        <v>1891.9962069999999</v>
      </c>
      <c r="X337" s="115">
        <f t="shared" si="84"/>
        <v>908158.17935999995</v>
      </c>
      <c r="Y337" s="261" t="s">
        <v>5103</v>
      </c>
      <c r="Z337" t="s">
        <v>25</v>
      </c>
      <c r="AI337" s="20">
        <v>46</v>
      </c>
      <c r="AJ337" s="20" t="s">
        <v>4759</v>
      </c>
      <c r="AK337" s="115">
        <v>850000</v>
      </c>
      <c r="AL337" s="20">
        <v>0</v>
      </c>
      <c r="AM337" s="97">
        <f t="shared" si="88"/>
        <v>741</v>
      </c>
      <c r="AN337" s="20">
        <f t="shared" si="90"/>
        <v>629850000</v>
      </c>
      <c r="AO337" s="97"/>
      <c r="AT337" t="s">
        <v>25</v>
      </c>
    </row>
    <row r="338" spans="18:47">
      <c r="R338" s="97" t="s">
        <v>4799</v>
      </c>
      <c r="S338" s="93">
        <v>1150000</v>
      </c>
      <c r="U338" s="19" t="s">
        <v>5473</v>
      </c>
      <c r="V338" s="19">
        <v>6522</v>
      </c>
      <c r="W338" s="115">
        <v>1938.4694340000001</v>
      </c>
      <c r="X338" s="115">
        <f t="shared" si="84"/>
        <v>12642697.648548001</v>
      </c>
      <c r="Y338" s="261" t="s">
        <v>5103</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4874</v>
      </c>
      <c r="S339" s="93">
        <v>250000</v>
      </c>
      <c r="U339" s="19" t="s">
        <v>5474</v>
      </c>
      <c r="V339" s="19">
        <v>6197</v>
      </c>
      <c r="W339" s="115">
        <v>1984.3985499999999</v>
      </c>
      <c r="X339" s="115">
        <f t="shared" si="84"/>
        <v>12297317.81435</v>
      </c>
      <c r="Y339" s="261" t="s">
        <v>5103</v>
      </c>
      <c r="AB339" t="s">
        <v>25</v>
      </c>
      <c r="AI339" s="192">
        <v>48</v>
      </c>
      <c r="AJ339" s="192" t="s">
        <v>4772</v>
      </c>
      <c r="AK339" s="193">
        <v>30000000</v>
      </c>
      <c r="AL339" s="192">
        <v>27</v>
      </c>
      <c r="AM339" s="192">
        <f t="shared" si="91"/>
        <v>737</v>
      </c>
      <c r="AN339" s="192">
        <f t="shared" si="92"/>
        <v>22110000000</v>
      </c>
      <c r="AO339" s="192" t="s">
        <v>4773</v>
      </c>
      <c r="AT339" t="s">
        <v>25</v>
      </c>
    </row>
    <row r="340" spans="18:47">
      <c r="R340" s="97" t="s">
        <v>4877</v>
      </c>
      <c r="S340" s="93">
        <v>1403460</v>
      </c>
      <c r="U340" s="19" t="s">
        <v>5475</v>
      </c>
      <c r="V340" s="19">
        <v>4646</v>
      </c>
      <c r="W340" s="115">
        <v>1928.464023</v>
      </c>
      <c r="X340" s="115">
        <f t="shared" si="84"/>
        <v>8959643.8508579992</v>
      </c>
      <c r="Y340" s="261" t="s">
        <v>5103</v>
      </c>
      <c r="AA340" t="s">
        <v>25</v>
      </c>
      <c r="AB340" t="s">
        <v>25</v>
      </c>
      <c r="AI340" s="20">
        <v>49</v>
      </c>
      <c r="AJ340" s="20" t="s">
        <v>4840</v>
      </c>
      <c r="AK340" s="115">
        <v>1100000</v>
      </c>
      <c r="AL340" s="20">
        <v>1</v>
      </c>
      <c r="AM340" s="20">
        <f t="shared" si="91"/>
        <v>710</v>
      </c>
      <c r="AN340" s="20">
        <f t="shared" si="92"/>
        <v>781000000</v>
      </c>
      <c r="AO340" s="20"/>
    </row>
    <row r="341" spans="18:47">
      <c r="R341" s="97" t="s">
        <v>4882</v>
      </c>
      <c r="S341" s="93">
        <v>200000</v>
      </c>
      <c r="U341" s="19" t="s">
        <v>5476</v>
      </c>
      <c r="V341" s="19">
        <v>7668</v>
      </c>
      <c r="W341" s="115">
        <v>1976.2774959999999</v>
      </c>
      <c r="X341" s="115">
        <f t="shared" si="84"/>
        <v>15154095.839328</v>
      </c>
      <c r="Y341" s="261" t="s">
        <v>5103</v>
      </c>
      <c r="AI341" s="20">
        <v>50</v>
      </c>
      <c r="AJ341" s="20" t="s">
        <v>4841</v>
      </c>
      <c r="AK341" s="115">
        <v>450000</v>
      </c>
      <c r="AL341" s="20">
        <v>0</v>
      </c>
      <c r="AM341" s="20">
        <f t="shared" si="91"/>
        <v>709</v>
      </c>
      <c r="AN341" s="20">
        <f t="shared" si="92"/>
        <v>319050000</v>
      </c>
      <c r="AO341" s="20"/>
    </row>
    <row r="342" spans="18:47" ht="30">
      <c r="R342" s="97" t="s">
        <v>4887</v>
      </c>
      <c r="S342" s="93">
        <v>345000</v>
      </c>
      <c r="U342" s="19" t="s">
        <v>5483</v>
      </c>
      <c r="V342" s="19">
        <v>-43325</v>
      </c>
      <c r="W342" s="115">
        <v>2146.5548840000001</v>
      </c>
      <c r="X342" s="115">
        <f t="shared" si="84"/>
        <v>-92999490.349300012</v>
      </c>
      <c r="Y342" s="261" t="s">
        <v>5484</v>
      </c>
      <c r="Z342" t="s">
        <v>25</v>
      </c>
      <c r="AI342" s="147">
        <v>51</v>
      </c>
      <c r="AJ342" s="147" t="s">
        <v>4841</v>
      </c>
      <c r="AK342" s="186">
        <v>550000</v>
      </c>
      <c r="AL342" s="147">
        <v>1</v>
      </c>
      <c r="AM342" s="147">
        <f t="shared" si="91"/>
        <v>709</v>
      </c>
      <c r="AN342" s="147">
        <f t="shared" si="92"/>
        <v>389950000</v>
      </c>
      <c r="AO342" s="147"/>
    </row>
    <row r="343" spans="18:47">
      <c r="R343" s="97" t="s">
        <v>4890</v>
      </c>
      <c r="S343" s="93">
        <v>900000</v>
      </c>
      <c r="T343" s="112"/>
      <c r="U343" s="19" t="s">
        <v>5491</v>
      </c>
      <c r="V343" s="19">
        <v>20888</v>
      </c>
      <c r="W343" s="115">
        <v>2428.4521530000002</v>
      </c>
      <c r="X343" s="115">
        <f t="shared" si="84"/>
        <v>50725508.571864001</v>
      </c>
      <c r="Y343" s="261" t="s">
        <v>5103</v>
      </c>
      <c r="AI343" s="147">
        <v>52</v>
      </c>
      <c r="AJ343" s="147" t="s">
        <v>4843</v>
      </c>
      <c r="AK343" s="186">
        <v>1000000</v>
      </c>
      <c r="AL343" s="147">
        <v>8</v>
      </c>
      <c r="AM343" s="147">
        <f t="shared" si="91"/>
        <v>708</v>
      </c>
      <c r="AN343" s="147">
        <f t="shared" si="92"/>
        <v>708000000</v>
      </c>
      <c r="AO343" s="147"/>
    </row>
    <row r="344" spans="18:47">
      <c r="R344" s="97" t="s">
        <v>4898</v>
      </c>
      <c r="S344" s="93">
        <v>372517</v>
      </c>
      <c r="U344" s="19" t="s">
        <v>5492</v>
      </c>
      <c r="V344" s="19">
        <v>21663</v>
      </c>
      <c r="W344" s="115">
        <v>2308.0067819999999</v>
      </c>
      <c r="X344" s="115">
        <f t="shared" si="84"/>
        <v>49998350.918466002</v>
      </c>
      <c r="Y344" s="261" t="s">
        <v>5495</v>
      </c>
      <c r="Z344" t="s">
        <v>25</v>
      </c>
      <c r="AI344" s="20">
        <v>53</v>
      </c>
      <c r="AJ344" s="20" t="s">
        <v>4852</v>
      </c>
      <c r="AK344" s="115">
        <v>-2668880</v>
      </c>
      <c r="AL344" s="20">
        <v>0</v>
      </c>
      <c r="AM344" s="20">
        <f t="shared" si="91"/>
        <v>700</v>
      </c>
      <c r="AN344" s="20">
        <f t="shared" si="92"/>
        <v>-1868216000</v>
      </c>
      <c r="AO344" s="20" t="s">
        <v>4854</v>
      </c>
    </row>
    <row r="345" spans="18:47">
      <c r="R345" s="97" t="s">
        <v>4931</v>
      </c>
      <c r="S345" s="93">
        <v>6489257</v>
      </c>
      <c r="U345" s="19" t="s">
        <v>5492</v>
      </c>
      <c r="V345" s="19">
        <v>977</v>
      </c>
      <c r="W345" s="115">
        <v>2335.6821479999999</v>
      </c>
      <c r="X345" s="115">
        <f t="shared" si="84"/>
        <v>2281961.458596</v>
      </c>
      <c r="Y345" s="261" t="s">
        <v>5103</v>
      </c>
      <c r="AI345" s="147">
        <v>54</v>
      </c>
      <c r="AJ345" s="147" t="s">
        <v>4852</v>
      </c>
      <c r="AK345" s="186">
        <v>-1528620</v>
      </c>
      <c r="AL345" s="147">
        <v>0</v>
      </c>
      <c r="AM345" s="147">
        <f t="shared" si="91"/>
        <v>700</v>
      </c>
      <c r="AN345" s="147">
        <f t="shared" si="92"/>
        <v>-1070034000</v>
      </c>
      <c r="AO345" s="147" t="s">
        <v>4854</v>
      </c>
    </row>
    <row r="346" spans="18:47">
      <c r="R346" s="97" t="s">
        <v>4942</v>
      </c>
      <c r="S346" s="93">
        <v>618000</v>
      </c>
      <c r="U346" s="19" t="s">
        <v>5499</v>
      </c>
      <c r="V346" s="19">
        <v>4155</v>
      </c>
      <c r="W346" s="115">
        <v>2647</v>
      </c>
      <c r="X346" s="115">
        <f t="shared" si="84"/>
        <v>10998285</v>
      </c>
      <c r="Y346" s="261" t="s">
        <v>5103</v>
      </c>
      <c r="AI346" s="20">
        <v>55</v>
      </c>
      <c r="AJ346" s="20" t="s">
        <v>4852</v>
      </c>
      <c r="AK346" s="115">
        <v>50000000</v>
      </c>
      <c r="AL346" s="20">
        <v>4</v>
      </c>
      <c r="AM346" s="20">
        <f t="shared" si="91"/>
        <v>700</v>
      </c>
      <c r="AN346" s="20">
        <f t="shared" si="92"/>
        <v>35000000000</v>
      </c>
      <c r="AO346" s="20"/>
    </row>
    <row r="347" spans="18:47">
      <c r="R347" s="97" t="s">
        <v>4946</v>
      </c>
      <c r="S347" s="93">
        <v>20105000</v>
      </c>
      <c r="U347" s="19" t="s">
        <v>5500</v>
      </c>
      <c r="V347" s="19">
        <v>351</v>
      </c>
      <c r="W347" s="115">
        <v>2800.6238229999999</v>
      </c>
      <c r="X347" s="115">
        <f t="shared" si="84"/>
        <v>983018.96187300002</v>
      </c>
      <c r="Y347" s="261" t="s">
        <v>5103</v>
      </c>
      <c r="Z347" t="s">
        <v>25</v>
      </c>
      <c r="AI347" s="20">
        <v>56</v>
      </c>
      <c r="AJ347" s="20" t="s">
        <v>4858</v>
      </c>
      <c r="AK347" s="115">
        <v>400000</v>
      </c>
      <c r="AL347" s="20">
        <v>4</v>
      </c>
      <c r="AM347" s="20">
        <f t="shared" ref="AM347:AM356" si="93">AL347+AM348</f>
        <v>696</v>
      </c>
      <c r="AN347" s="20">
        <f t="shared" ref="AN347:AN356" si="94">AK347*AM347</f>
        <v>278400000</v>
      </c>
      <c r="AO347" s="20"/>
    </row>
    <row r="348" spans="18:47">
      <c r="R348" s="97" t="s">
        <v>4947</v>
      </c>
      <c r="S348" s="93">
        <v>-21079990</v>
      </c>
      <c r="U348" s="19" t="s">
        <v>5502</v>
      </c>
      <c r="V348" s="19">
        <v>5877</v>
      </c>
      <c r="W348" s="115">
        <v>2901.0160000000001</v>
      </c>
      <c r="X348" s="115">
        <f t="shared" si="84"/>
        <v>17049271.032000002</v>
      </c>
      <c r="Y348" s="261" t="s">
        <v>5103</v>
      </c>
      <c r="Z348" t="s">
        <v>25</v>
      </c>
      <c r="AI348" s="20">
        <v>57</v>
      </c>
      <c r="AJ348" s="20" t="s">
        <v>4867</v>
      </c>
      <c r="AK348" s="115">
        <v>2000000</v>
      </c>
      <c r="AL348" s="20">
        <v>3</v>
      </c>
      <c r="AM348" s="20">
        <f t="shared" si="93"/>
        <v>692</v>
      </c>
      <c r="AN348" s="20">
        <f t="shared" si="94"/>
        <v>1384000000</v>
      </c>
      <c r="AO348" s="20"/>
    </row>
    <row r="349" spans="18:47">
      <c r="R349" s="97" t="s">
        <v>4953</v>
      </c>
      <c r="S349" s="93">
        <v>-5949277</v>
      </c>
      <c r="U349" s="19" t="s">
        <v>5505</v>
      </c>
      <c r="V349" s="19">
        <v>2374</v>
      </c>
      <c r="W349" s="115">
        <v>2877</v>
      </c>
      <c r="X349" s="115">
        <f t="shared" ref="X349:X386" si="95">V349*W349</f>
        <v>6829998</v>
      </c>
      <c r="Y349" s="261" t="s">
        <v>5103</v>
      </c>
      <c r="AI349" s="20">
        <v>58</v>
      </c>
      <c r="AJ349" s="20" t="s">
        <v>4870</v>
      </c>
      <c r="AK349" s="115">
        <v>100000</v>
      </c>
      <c r="AL349" s="20">
        <v>4</v>
      </c>
      <c r="AM349" s="20">
        <f t="shared" si="93"/>
        <v>689</v>
      </c>
      <c r="AN349" s="20">
        <f t="shared" si="94"/>
        <v>68900000</v>
      </c>
      <c r="AO349" s="20" t="s">
        <v>3873</v>
      </c>
    </row>
    <row r="350" spans="18:47">
      <c r="R350" s="97" t="s">
        <v>4959</v>
      </c>
      <c r="S350" s="93">
        <v>-15370656</v>
      </c>
      <c r="U350" s="19" t="s">
        <v>4209</v>
      </c>
      <c r="V350" s="19">
        <v>2532</v>
      </c>
      <c r="W350" s="115">
        <v>2757.7444</v>
      </c>
      <c r="X350" s="115">
        <f t="shared" si="95"/>
        <v>6982608.8207999999</v>
      </c>
      <c r="Y350" s="261" t="s">
        <v>5103</v>
      </c>
      <c r="AI350" s="20">
        <v>59</v>
      </c>
      <c r="AJ350" s="20" t="s">
        <v>4877</v>
      </c>
      <c r="AK350" s="115">
        <v>100000</v>
      </c>
      <c r="AL350" s="20">
        <v>7</v>
      </c>
      <c r="AM350" s="20">
        <f t="shared" si="93"/>
        <v>685</v>
      </c>
      <c r="AN350" s="20">
        <f t="shared" si="94"/>
        <v>68500000</v>
      </c>
      <c r="AO350" s="20"/>
    </row>
    <row r="351" spans="18:47">
      <c r="R351" s="97" t="s">
        <v>4959</v>
      </c>
      <c r="S351" s="93">
        <v>4960000</v>
      </c>
      <c r="U351" s="19" t="s">
        <v>4209</v>
      </c>
      <c r="V351" s="19">
        <v>4987</v>
      </c>
      <c r="W351" s="115">
        <v>2757.7444</v>
      </c>
      <c r="X351" s="115">
        <f t="shared" si="95"/>
        <v>13752871.322800001</v>
      </c>
      <c r="Y351" s="261" t="s">
        <v>5520</v>
      </c>
      <c r="Z351" t="s">
        <v>25</v>
      </c>
      <c r="AI351" s="20">
        <v>60</v>
      </c>
      <c r="AJ351" s="20" t="s">
        <v>4890</v>
      </c>
      <c r="AK351" s="115">
        <v>50000</v>
      </c>
      <c r="AL351" s="20">
        <v>0</v>
      </c>
      <c r="AM351" s="20">
        <f t="shared" si="93"/>
        <v>678</v>
      </c>
      <c r="AN351" s="20">
        <f t="shared" si="94"/>
        <v>33900000</v>
      </c>
      <c r="AO351" s="20"/>
    </row>
    <row r="352" spans="18:47">
      <c r="R352" s="97" t="s">
        <v>4966</v>
      </c>
      <c r="S352" s="93">
        <v>10000000</v>
      </c>
      <c r="T352" t="s">
        <v>25</v>
      </c>
      <c r="U352" s="19" t="s">
        <v>4209</v>
      </c>
      <c r="V352" s="19">
        <v>997</v>
      </c>
      <c r="W352" s="115">
        <v>2757.7444</v>
      </c>
      <c r="X352" s="115">
        <f t="shared" si="95"/>
        <v>2749471.1668000002</v>
      </c>
      <c r="Y352" s="261" t="s">
        <v>5521</v>
      </c>
      <c r="AI352" s="147">
        <v>61</v>
      </c>
      <c r="AJ352" s="147" t="s">
        <v>4890</v>
      </c>
      <c r="AK352" s="186">
        <v>50000</v>
      </c>
      <c r="AL352" s="147">
        <v>3</v>
      </c>
      <c r="AM352" s="147">
        <f t="shared" si="93"/>
        <v>678</v>
      </c>
      <c r="AN352" s="147">
        <f t="shared" si="94"/>
        <v>33900000</v>
      </c>
      <c r="AO352" s="147"/>
    </row>
    <row r="353" spans="18:46">
      <c r="R353" s="97" t="s">
        <v>4975</v>
      </c>
      <c r="S353" s="93">
        <v>-40570100</v>
      </c>
      <c r="U353" s="19" t="s">
        <v>5525</v>
      </c>
      <c r="V353" s="19">
        <v>2874</v>
      </c>
      <c r="W353" s="115">
        <v>2613.1284000000001</v>
      </c>
      <c r="X353" s="115">
        <f t="shared" si="95"/>
        <v>7510131.0216000006</v>
      </c>
      <c r="Y353" s="261" t="s">
        <v>5103</v>
      </c>
      <c r="AI353" s="20">
        <v>62</v>
      </c>
      <c r="AJ353" s="20" t="s">
        <v>4893</v>
      </c>
      <c r="AK353" s="115">
        <v>50000</v>
      </c>
      <c r="AL353" s="20">
        <v>0</v>
      </c>
      <c r="AM353" s="20">
        <f t="shared" si="93"/>
        <v>675</v>
      </c>
      <c r="AN353" s="20">
        <f t="shared" si="94"/>
        <v>33750000</v>
      </c>
      <c r="AO353" s="20"/>
    </row>
    <row r="354" spans="18:46">
      <c r="R354" s="97" t="s">
        <v>4976</v>
      </c>
      <c r="S354" s="93">
        <v>1000000</v>
      </c>
      <c r="U354" s="19" t="s">
        <v>5531</v>
      </c>
      <c r="V354" s="19">
        <v>2847</v>
      </c>
      <c r="W354" s="115">
        <v>2556.3841000000002</v>
      </c>
      <c r="X354" s="115">
        <f t="shared" si="95"/>
        <v>7278025.5327000003</v>
      </c>
      <c r="Y354" s="261" t="s">
        <v>5103</v>
      </c>
      <c r="AI354" s="192">
        <v>63</v>
      </c>
      <c r="AJ354" s="192" t="s">
        <v>4893</v>
      </c>
      <c r="AK354" s="193">
        <v>50000</v>
      </c>
      <c r="AL354" s="192">
        <v>2</v>
      </c>
      <c r="AM354" s="192">
        <f t="shared" si="93"/>
        <v>675</v>
      </c>
      <c r="AN354" s="192">
        <f t="shared" si="94"/>
        <v>33750000</v>
      </c>
      <c r="AO354" s="192"/>
    </row>
    <row r="355" spans="18:46">
      <c r="R355" s="97" t="s">
        <v>4983</v>
      </c>
      <c r="S355" s="93">
        <v>400000</v>
      </c>
      <c r="U355" s="19" t="s">
        <v>5531</v>
      </c>
      <c r="V355" s="19">
        <v>1222</v>
      </c>
      <c r="W355" s="115">
        <v>2556.3841000000002</v>
      </c>
      <c r="X355" s="115">
        <f t="shared" si="95"/>
        <v>3123901.3702000002</v>
      </c>
      <c r="Y355" s="261" t="s">
        <v>5532</v>
      </c>
      <c r="AI355" s="20">
        <v>64</v>
      </c>
      <c r="AJ355" s="20" t="s">
        <v>4900</v>
      </c>
      <c r="AK355" s="115">
        <v>25000</v>
      </c>
      <c r="AL355" s="20">
        <v>0</v>
      </c>
      <c r="AM355" s="20">
        <f t="shared" si="93"/>
        <v>673</v>
      </c>
      <c r="AN355" s="20">
        <f t="shared" si="94"/>
        <v>16825000</v>
      </c>
      <c r="AO355" s="20"/>
    </row>
    <row r="356" spans="18:46">
      <c r="R356" s="97" t="s">
        <v>4997</v>
      </c>
      <c r="S356" s="93">
        <v>120000</v>
      </c>
      <c r="U356" s="19" t="s">
        <v>5540</v>
      </c>
      <c r="V356" s="19">
        <v>73</v>
      </c>
      <c r="W356" s="115">
        <v>2672.0459999999998</v>
      </c>
      <c r="X356" s="115">
        <f t="shared" si="95"/>
        <v>195059.35799999998</v>
      </c>
      <c r="Y356" s="261" t="s">
        <v>5103</v>
      </c>
      <c r="AI356" s="147">
        <v>65</v>
      </c>
      <c r="AJ356" s="147" t="s">
        <v>4900</v>
      </c>
      <c r="AK356" s="186">
        <v>35000</v>
      </c>
      <c r="AL356" s="147">
        <v>7</v>
      </c>
      <c r="AM356" s="147">
        <f t="shared" si="93"/>
        <v>673</v>
      </c>
      <c r="AN356" s="147">
        <f t="shared" si="94"/>
        <v>23555000</v>
      </c>
      <c r="AO356" s="147"/>
    </row>
    <row r="357" spans="18:46" ht="30">
      <c r="R357" s="97" t="s">
        <v>4988</v>
      </c>
      <c r="S357" s="93">
        <v>500000</v>
      </c>
      <c r="U357" s="19" t="s">
        <v>5545</v>
      </c>
      <c r="V357" s="19">
        <v>332</v>
      </c>
      <c r="W357" s="115">
        <v>2598.1260000000002</v>
      </c>
      <c r="X357" s="115">
        <f t="shared" si="95"/>
        <v>862577.83200000005</v>
      </c>
      <c r="Y357" s="261" t="s">
        <v>5546</v>
      </c>
      <c r="Z357" t="s">
        <v>25</v>
      </c>
      <c r="AA357" t="s">
        <v>25</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5013</v>
      </c>
      <c r="S358" s="93">
        <v>744000</v>
      </c>
      <c r="U358" s="19" t="s">
        <v>5547</v>
      </c>
      <c r="V358" s="19">
        <v>346</v>
      </c>
      <c r="W358" s="115">
        <v>2659.8510000000001</v>
      </c>
      <c r="X358" s="115">
        <f t="shared" si="95"/>
        <v>920308.446</v>
      </c>
      <c r="Y358" s="261" t="s">
        <v>5103</v>
      </c>
      <c r="AI358" s="20">
        <v>67</v>
      </c>
      <c r="AJ358" s="20" t="s">
        <v>4908</v>
      </c>
      <c r="AK358" s="115">
        <v>6800000</v>
      </c>
      <c r="AL358" s="20">
        <v>1</v>
      </c>
      <c r="AM358" s="20">
        <f t="shared" si="96"/>
        <v>666</v>
      </c>
      <c r="AN358" s="20">
        <f t="shared" si="97"/>
        <v>4528800000</v>
      </c>
      <c r="AO358" s="20"/>
      <c r="AT358" t="s">
        <v>25</v>
      </c>
    </row>
    <row r="359" spans="18:46" ht="21" customHeight="1">
      <c r="R359" s="97" t="s">
        <v>5018</v>
      </c>
      <c r="S359" s="93">
        <v>65000</v>
      </c>
      <c r="U359" s="19" t="s">
        <v>5548</v>
      </c>
      <c r="V359" s="19">
        <v>1722</v>
      </c>
      <c r="W359" s="115">
        <v>2692.1079220000001</v>
      </c>
      <c r="X359" s="115">
        <f t="shared" si="95"/>
        <v>4635809.8416840006</v>
      </c>
      <c r="Y359" s="261" t="s">
        <v>5103</v>
      </c>
      <c r="Z359" t="s">
        <v>25</v>
      </c>
      <c r="AI359" s="20">
        <v>68</v>
      </c>
      <c r="AJ359" s="20" t="s">
        <v>4911</v>
      </c>
      <c r="AK359" s="115">
        <v>500000</v>
      </c>
      <c r="AL359" s="20">
        <v>1</v>
      </c>
      <c r="AM359" s="20">
        <f t="shared" si="96"/>
        <v>665</v>
      </c>
      <c r="AN359" s="20">
        <f t="shared" si="97"/>
        <v>332500000</v>
      </c>
      <c r="AO359" s="20"/>
    </row>
    <row r="360" spans="18:46">
      <c r="R360" s="97" t="s">
        <v>4989</v>
      </c>
      <c r="S360" s="93">
        <v>-14053702</v>
      </c>
      <c r="U360" s="19" t="s">
        <v>5550</v>
      </c>
      <c r="V360" s="19">
        <v>106</v>
      </c>
      <c r="W360" s="115">
        <v>2725.4</v>
      </c>
      <c r="X360" s="115">
        <f t="shared" si="95"/>
        <v>288892.40000000002</v>
      </c>
      <c r="Y360" s="261" t="s">
        <v>452</v>
      </c>
      <c r="Z360" t="s">
        <v>25</v>
      </c>
      <c r="AA360" t="s">
        <v>25</v>
      </c>
      <c r="AI360" s="20">
        <v>69</v>
      </c>
      <c r="AJ360" s="20" t="s">
        <v>4915</v>
      </c>
      <c r="AK360" s="115">
        <v>850000</v>
      </c>
      <c r="AL360" s="20">
        <v>5</v>
      </c>
      <c r="AM360" s="20">
        <f t="shared" si="96"/>
        <v>664</v>
      </c>
      <c r="AN360" s="20">
        <f t="shared" si="97"/>
        <v>564400000</v>
      </c>
      <c r="AO360" s="20"/>
    </row>
    <row r="361" spans="18:46">
      <c r="R361" s="97" t="s">
        <v>5054</v>
      </c>
      <c r="S361" s="93">
        <v>3555678</v>
      </c>
      <c r="U361" s="19" t="s">
        <v>5578</v>
      </c>
      <c r="V361" s="19">
        <v>25901</v>
      </c>
      <c r="W361" s="115">
        <v>2258.9090000000001</v>
      </c>
      <c r="X361" s="115">
        <f t="shared" si="95"/>
        <v>58508002.009000003</v>
      </c>
      <c r="Y361" s="261" t="s">
        <v>5103</v>
      </c>
      <c r="AI361" s="20">
        <v>70</v>
      </c>
      <c r="AJ361" s="20" t="s">
        <v>4923</v>
      </c>
      <c r="AK361" s="115">
        <v>1130250</v>
      </c>
      <c r="AL361" s="20">
        <v>0</v>
      </c>
      <c r="AM361" s="20">
        <f t="shared" si="96"/>
        <v>659</v>
      </c>
      <c r="AN361" s="20">
        <f t="shared" si="97"/>
        <v>744834750</v>
      </c>
      <c r="AO361" s="20"/>
    </row>
    <row r="362" spans="18:46" ht="18.75" customHeight="1">
      <c r="R362" s="97" t="s">
        <v>5058</v>
      </c>
      <c r="S362" s="93">
        <v>3495</v>
      </c>
      <c r="U362" s="19" t="s">
        <v>5580</v>
      </c>
      <c r="V362" s="19">
        <v>951</v>
      </c>
      <c r="W362" s="115">
        <v>2361.2150799999999</v>
      </c>
      <c r="X362" s="115">
        <f t="shared" si="95"/>
        <v>2245515.5410799999</v>
      </c>
      <c r="Y362" s="261" t="s">
        <v>5103</v>
      </c>
      <c r="AI362" s="240">
        <v>71</v>
      </c>
      <c r="AJ362" s="240" t="s">
        <v>4923</v>
      </c>
      <c r="AK362" s="231">
        <v>30000</v>
      </c>
      <c r="AL362" s="240">
        <v>5</v>
      </c>
      <c r="AM362" s="240">
        <f t="shared" si="96"/>
        <v>659</v>
      </c>
      <c r="AN362" s="240">
        <f t="shared" si="97"/>
        <v>19770000</v>
      </c>
      <c r="AO362" s="240"/>
    </row>
    <row r="363" spans="18:46">
      <c r="R363" s="97" t="s">
        <v>5060</v>
      </c>
      <c r="S363" s="93">
        <v>6000000</v>
      </c>
      <c r="U363" s="19" t="s">
        <v>5582</v>
      </c>
      <c r="V363" s="19">
        <v>7622</v>
      </c>
      <c r="W363" s="115">
        <v>2414.6810999999998</v>
      </c>
      <c r="X363" s="115">
        <f t="shared" si="95"/>
        <v>18404699.3442</v>
      </c>
      <c r="Y363" s="261" t="s">
        <v>5103</v>
      </c>
      <c r="AI363" s="20">
        <v>72</v>
      </c>
      <c r="AJ363" s="20" t="s">
        <v>4931</v>
      </c>
      <c r="AK363" s="115">
        <v>206000</v>
      </c>
      <c r="AL363" s="20">
        <v>0</v>
      </c>
      <c r="AM363" s="20">
        <f t="shared" si="96"/>
        <v>654</v>
      </c>
      <c r="AN363" s="20">
        <f t="shared" si="97"/>
        <v>134724000</v>
      </c>
      <c r="AO363" s="20"/>
    </row>
    <row r="364" spans="18:46">
      <c r="R364" s="97" t="s">
        <v>5061</v>
      </c>
      <c r="S364" s="93">
        <v>17220</v>
      </c>
      <c r="U364" s="19" t="s">
        <v>5582</v>
      </c>
      <c r="V364" s="19">
        <v>-282</v>
      </c>
      <c r="W364" s="115">
        <v>2414.6810999999998</v>
      </c>
      <c r="X364" s="115">
        <f t="shared" si="95"/>
        <v>-680940.07019999996</v>
      </c>
      <c r="Y364" s="261" t="s">
        <v>5583</v>
      </c>
      <c r="AI364" s="147">
        <v>73</v>
      </c>
      <c r="AJ364" s="147" t="s">
        <v>4931</v>
      </c>
      <c r="AK364" s="186">
        <v>206000</v>
      </c>
      <c r="AL364" s="147">
        <v>2</v>
      </c>
      <c r="AM364" s="147">
        <f t="shared" si="96"/>
        <v>654</v>
      </c>
      <c r="AN364" s="147">
        <f t="shared" si="97"/>
        <v>134724000</v>
      </c>
      <c r="AO364" s="147"/>
    </row>
    <row r="365" spans="18:46">
      <c r="R365" s="97" t="s">
        <v>5063</v>
      </c>
      <c r="S365" s="93">
        <v>8249</v>
      </c>
      <c r="U365" s="19" t="s">
        <v>5582</v>
      </c>
      <c r="V365" s="19">
        <v>20162</v>
      </c>
      <c r="W365" s="115">
        <v>2414.6810999999998</v>
      </c>
      <c r="X365" s="115">
        <f t="shared" si="95"/>
        <v>48684800.338199995</v>
      </c>
      <c r="Y365" s="261" t="s">
        <v>5584</v>
      </c>
      <c r="AI365" s="20">
        <v>74</v>
      </c>
      <c r="AJ365" s="20" t="s">
        <v>4938</v>
      </c>
      <c r="AK365" s="115">
        <v>50000</v>
      </c>
      <c r="AL365" s="20">
        <v>0</v>
      </c>
      <c r="AM365" s="20">
        <f t="shared" si="96"/>
        <v>652</v>
      </c>
      <c r="AN365" s="20">
        <f t="shared" si="97"/>
        <v>32600000</v>
      </c>
      <c r="AO365" s="20"/>
    </row>
    <row r="366" spans="18:46">
      <c r="R366" s="97" t="s">
        <v>5063</v>
      </c>
      <c r="S366" s="93">
        <v>6937</v>
      </c>
      <c r="U366" s="19" t="s">
        <v>5582</v>
      </c>
      <c r="V366" s="19">
        <v>-20162</v>
      </c>
      <c r="W366" s="115">
        <v>2414.6810999999998</v>
      </c>
      <c r="X366" s="115">
        <f t="shared" si="95"/>
        <v>-48684800.338199995</v>
      </c>
      <c r="Y366" s="261" t="s">
        <v>743</v>
      </c>
      <c r="AI366" s="240">
        <v>75</v>
      </c>
      <c r="AJ366" s="240" t="s">
        <v>4938</v>
      </c>
      <c r="AK366" s="231">
        <v>50000</v>
      </c>
      <c r="AL366" s="240">
        <v>2</v>
      </c>
      <c r="AM366" s="240">
        <f t="shared" si="96"/>
        <v>652</v>
      </c>
      <c r="AN366" s="240">
        <f t="shared" si="97"/>
        <v>32600000</v>
      </c>
      <c r="AO366" s="240"/>
    </row>
    <row r="367" spans="18:46">
      <c r="R367" s="97" t="s">
        <v>5066</v>
      </c>
      <c r="S367" s="93">
        <v>4046552</v>
      </c>
      <c r="U367" s="19" t="s">
        <v>5585</v>
      </c>
      <c r="V367" s="19">
        <v>977</v>
      </c>
      <c r="W367" s="115">
        <v>2317.971947</v>
      </c>
      <c r="X367" s="115">
        <f t="shared" si="95"/>
        <v>2264658.5922190002</v>
      </c>
      <c r="Y367" s="261" t="s">
        <v>5103</v>
      </c>
      <c r="AI367" s="20">
        <v>76</v>
      </c>
      <c r="AJ367" s="20" t="s">
        <v>4942</v>
      </c>
      <c r="AK367" s="115">
        <v>20000000</v>
      </c>
      <c r="AL367" s="20">
        <v>7</v>
      </c>
      <c r="AM367" s="20">
        <f t="shared" si="96"/>
        <v>650</v>
      </c>
      <c r="AN367" s="20">
        <f t="shared" si="97"/>
        <v>13000000000</v>
      </c>
      <c r="AO367" s="20" t="s">
        <v>4943</v>
      </c>
    </row>
    <row r="368" spans="18:46">
      <c r="R368" s="97" t="s">
        <v>5073</v>
      </c>
      <c r="S368" s="93">
        <v>-3884943</v>
      </c>
      <c r="T368" t="s">
        <v>25</v>
      </c>
      <c r="U368" s="19" t="s">
        <v>5587</v>
      </c>
      <c r="V368" s="19">
        <v>10280</v>
      </c>
      <c r="W368" s="115">
        <v>2225.429357</v>
      </c>
      <c r="X368" s="115">
        <f t="shared" si="95"/>
        <v>22877413.789960001</v>
      </c>
      <c r="Y368" s="261" t="s">
        <v>5103</v>
      </c>
      <c r="AI368" s="20">
        <v>77</v>
      </c>
      <c r="AJ368" s="20" t="s">
        <v>4953</v>
      </c>
      <c r="AK368" s="115">
        <v>50000</v>
      </c>
      <c r="AL368" s="20">
        <v>0</v>
      </c>
      <c r="AM368" s="20">
        <f t="shared" si="96"/>
        <v>643</v>
      </c>
      <c r="AN368" s="20">
        <f t="shared" si="97"/>
        <v>32150000</v>
      </c>
      <c r="AO368" s="20"/>
    </row>
    <row r="369" spans="18:46">
      <c r="R369" s="97" t="s">
        <v>5099</v>
      </c>
      <c r="S369" s="93">
        <v>6022</v>
      </c>
      <c r="U369" s="19" t="s">
        <v>5590</v>
      </c>
      <c r="V369" s="19">
        <v>1022</v>
      </c>
      <c r="W369" s="115">
        <v>2311.6824240000001</v>
      </c>
      <c r="X369" s="115">
        <f t="shared" si="95"/>
        <v>2362539.4373280001</v>
      </c>
      <c r="Y369" s="261" t="s">
        <v>5103</v>
      </c>
      <c r="AI369" s="147">
        <v>78</v>
      </c>
      <c r="AJ369" s="147" t="s">
        <v>4953</v>
      </c>
      <c r="AK369" s="186">
        <v>50000</v>
      </c>
      <c r="AL369" s="147">
        <v>7</v>
      </c>
      <c r="AM369" s="147">
        <f t="shared" si="96"/>
        <v>643</v>
      </c>
      <c r="AN369" s="147">
        <f t="shared" si="97"/>
        <v>32150000</v>
      </c>
      <c r="AO369" s="147"/>
    </row>
    <row r="370" spans="18:46">
      <c r="R370" s="97" t="s">
        <v>5102</v>
      </c>
      <c r="S370" s="93">
        <v>400000</v>
      </c>
      <c r="U370" s="19" t="s">
        <v>5591</v>
      </c>
      <c r="V370" s="19">
        <v>6818</v>
      </c>
      <c r="W370" s="115">
        <v>2352.988656</v>
      </c>
      <c r="X370" s="115">
        <f t="shared" si="95"/>
        <v>16042676.656608</v>
      </c>
      <c r="Y370" s="261" t="s">
        <v>5103</v>
      </c>
      <c r="AI370" s="20">
        <v>79</v>
      </c>
      <c r="AJ370" s="20" t="s">
        <v>4959</v>
      </c>
      <c r="AK370" s="115">
        <v>2480000</v>
      </c>
      <c r="AL370" s="20">
        <v>0</v>
      </c>
      <c r="AM370" s="20">
        <f t="shared" si="96"/>
        <v>636</v>
      </c>
      <c r="AN370" s="20">
        <f t="shared" si="97"/>
        <v>1577280000</v>
      </c>
      <c r="AO370" s="20"/>
    </row>
    <row r="371" spans="18:46">
      <c r="R371" s="97" t="s">
        <v>5102</v>
      </c>
      <c r="S371" s="93">
        <v>92847</v>
      </c>
      <c r="U371" s="19" t="s">
        <v>5592</v>
      </c>
      <c r="V371" s="19">
        <v>8023</v>
      </c>
      <c r="W371" s="115">
        <v>2293.8167079999998</v>
      </c>
      <c r="X371" s="115">
        <f t="shared" si="95"/>
        <v>18403291.448284</v>
      </c>
      <c r="Y371" s="261" t="s">
        <v>5103</v>
      </c>
      <c r="AI371" s="147">
        <v>80</v>
      </c>
      <c r="AJ371" s="147" t="s">
        <v>4959</v>
      </c>
      <c r="AK371" s="186">
        <v>2480000</v>
      </c>
      <c r="AL371" s="147">
        <v>12</v>
      </c>
      <c r="AM371" s="147">
        <f t="shared" si="96"/>
        <v>636</v>
      </c>
      <c r="AN371" s="147">
        <f t="shared" si="97"/>
        <v>1577280000</v>
      </c>
      <c r="AO371" s="147"/>
    </row>
    <row r="372" spans="18:46">
      <c r="R372" s="97" t="s">
        <v>5106</v>
      </c>
      <c r="S372" s="93">
        <v>-100000</v>
      </c>
      <c r="U372" s="19" t="s">
        <v>5595</v>
      </c>
      <c r="V372" s="19">
        <v>4666</v>
      </c>
      <c r="W372" s="115">
        <v>2263.4906230000001</v>
      </c>
      <c r="X372" s="115">
        <f t="shared" si="95"/>
        <v>10561447.246918</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5111</v>
      </c>
      <c r="S373" s="93">
        <v>10000000</v>
      </c>
      <c r="U373" s="19" t="s">
        <v>5596</v>
      </c>
      <c r="V373" s="19">
        <v>542</v>
      </c>
      <c r="W373" s="115">
        <v>2263.4906230000001</v>
      </c>
      <c r="X373" s="115">
        <f t="shared" si="95"/>
        <v>1226811.9176660001</v>
      </c>
      <c r="Y373" s="261" t="s">
        <v>5103</v>
      </c>
      <c r="AC373" t="s">
        <v>25</v>
      </c>
      <c r="AI373" s="20">
        <v>82</v>
      </c>
      <c r="AJ373" s="20" t="s">
        <v>4976</v>
      </c>
      <c r="AK373" s="115">
        <v>400000</v>
      </c>
      <c r="AL373" s="20">
        <v>3</v>
      </c>
      <c r="AM373" s="20">
        <f t="shared" si="96"/>
        <v>620</v>
      </c>
      <c r="AN373" s="20">
        <f t="shared" si="97"/>
        <v>248000000</v>
      </c>
      <c r="AO373" s="20"/>
    </row>
    <row r="374" spans="18:46">
      <c r="R374" s="97" t="s">
        <v>5115</v>
      </c>
      <c r="S374" s="93">
        <v>-400000</v>
      </c>
      <c r="U374" s="19" t="s">
        <v>5597</v>
      </c>
      <c r="V374" s="19">
        <v>16629</v>
      </c>
      <c r="W374" s="115">
        <v>2367.7887540000002</v>
      </c>
      <c r="X374" s="115">
        <f t="shared" si="95"/>
        <v>39373959.190266006</v>
      </c>
      <c r="Y374" s="261" t="s">
        <v>5103</v>
      </c>
      <c r="AI374" s="147">
        <v>83</v>
      </c>
      <c r="AJ374" s="147" t="s">
        <v>4983</v>
      </c>
      <c r="AK374" s="186">
        <v>40000</v>
      </c>
      <c r="AL374" s="147">
        <v>0</v>
      </c>
      <c r="AM374" s="147">
        <f t="shared" si="96"/>
        <v>617</v>
      </c>
      <c r="AN374" s="147">
        <f t="shared" si="97"/>
        <v>24680000</v>
      </c>
      <c r="AO374" s="147"/>
      <c r="AT374" t="s">
        <v>25</v>
      </c>
    </row>
    <row r="375" spans="18:46">
      <c r="R375" s="97" t="s">
        <v>5117</v>
      </c>
      <c r="S375" s="93">
        <v>5649</v>
      </c>
      <c r="U375" s="19" t="s">
        <v>5602</v>
      </c>
      <c r="V375" s="19">
        <v>11765</v>
      </c>
      <c r="W375" s="115">
        <v>2354.7375320000001</v>
      </c>
      <c r="X375" s="115">
        <f t="shared" si="95"/>
        <v>27703487.063980002</v>
      </c>
      <c r="Y375" s="261" t="s">
        <v>5103</v>
      </c>
      <c r="AI375" s="20">
        <v>84</v>
      </c>
      <c r="AJ375" s="20" t="s">
        <v>4983</v>
      </c>
      <c r="AK375" s="115">
        <v>40000</v>
      </c>
      <c r="AL375" s="20">
        <v>5</v>
      </c>
      <c r="AM375" s="20">
        <f t="shared" si="96"/>
        <v>617</v>
      </c>
      <c r="AN375" s="20">
        <f t="shared" si="97"/>
        <v>24680000</v>
      </c>
      <c r="AO375" s="20"/>
    </row>
    <row r="376" spans="18:46">
      <c r="R376" s="97" t="s">
        <v>5118</v>
      </c>
      <c r="S376" s="93">
        <v>460000</v>
      </c>
      <c r="U376" s="19" t="s">
        <v>5603</v>
      </c>
      <c r="V376" s="19">
        <v>3672</v>
      </c>
      <c r="W376" s="115">
        <v>2379.873826</v>
      </c>
      <c r="X376" s="115">
        <f t="shared" si="95"/>
        <v>8738896.6890719999</v>
      </c>
      <c r="Y376" s="261" t="s">
        <v>5103</v>
      </c>
      <c r="AA376" t="s">
        <v>25</v>
      </c>
      <c r="AI376" s="20">
        <v>85</v>
      </c>
      <c r="AJ376" s="20" t="s">
        <v>4991</v>
      </c>
      <c r="AK376" s="115">
        <v>200000</v>
      </c>
      <c r="AL376" s="20">
        <v>1</v>
      </c>
      <c r="AM376" s="20">
        <f t="shared" si="96"/>
        <v>612</v>
      </c>
      <c r="AN376" s="20">
        <f t="shared" si="97"/>
        <v>122400000</v>
      </c>
      <c r="AO376" s="20"/>
    </row>
    <row r="377" spans="18:46">
      <c r="R377" s="97" t="s">
        <v>5118</v>
      </c>
      <c r="S377" s="93">
        <v>1300000</v>
      </c>
      <c r="U377" s="19" t="s">
        <v>4182</v>
      </c>
      <c r="V377" s="19">
        <v>140</v>
      </c>
      <c r="W377" s="115">
        <v>2487.154767</v>
      </c>
      <c r="X377" s="115">
        <f t="shared" si="95"/>
        <v>348201.66738</v>
      </c>
      <c r="Y377" s="261" t="s">
        <v>5103</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975</v>
      </c>
      <c r="S378" s="93">
        <v>7300000</v>
      </c>
      <c r="U378" s="19" t="s">
        <v>5605</v>
      </c>
      <c r="V378" s="19">
        <v>1616</v>
      </c>
      <c r="W378" s="115">
        <v>2573.0760479999999</v>
      </c>
      <c r="X378" s="115">
        <f t="shared" si="95"/>
        <v>4158090.8935679998</v>
      </c>
      <c r="Y378" s="261" t="s">
        <v>5103</v>
      </c>
      <c r="AI378" s="20">
        <v>87</v>
      </c>
      <c r="AJ378" s="20" t="s">
        <v>4997</v>
      </c>
      <c r="AK378" s="115">
        <v>500000</v>
      </c>
      <c r="AL378" s="20">
        <v>3</v>
      </c>
      <c r="AM378" s="20">
        <f t="shared" si="98"/>
        <v>609</v>
      </c>
      <c r="AN378" s="20">
        <f t="shared" si="99"/>
        <v>304500000</v>
      </c>
      <c r="AO378" s="20"/>
    </row>
    <row r="379" spans="18:46">
      <c r="R379" s="97" t="s">
        <v>4253</v>
      </c>
      <c r="S379" s="93">
        <v>21203</v>
      </c>
      <c r="U379" s="187" t="s">
        <v>5606</v>
      </c>
      <c r="V379" s="187">
        <v>5682</v>
      </c>
      <c r="W379" s="186">
        <v>2639.970566</v>
      </c>
      <c r="X379" s="186">
        <f t="shared" si="95"/>
        <v>15000312.756012</v>
      </c>
      <c r="Y379" s="260" t="s">
        <v>5833</v>
      </c>
      <c r="AI379" s="20">
        <v>88</v>
      </c>
      <c r="AJ379" s="20" t="s">
        <v>4988</v>
      </c>
      <c r="AK379" s="115">
        <v>250000</v>
      </c>
      <c r="AL379" s="20">
        <v>0</v>
      </c>
      <c r="AM379" s="20">
        <f t="shared" si="98"/>
        <v>606</v>
      </c>
      <c r="AN379" s="20">
        <f t="shared" si="99"/>
        <v>151500000</v>
      </c>
      <c r="AO379" s="20"/>
    </row>
    <row r="380" spans="18:46" ht="30">
      <c r="R380" s="97" t="s">
        <v>5116</v>
      </c>
      <c r="S380" s="93">
        <v>34550</v>
      </c>
      <c r="U380" s="187" t="s">
        <v>5606</v>
      </c>
      <c r="V380" s="187">
        <v>-122</v>
      </c>
      <c r="W380" s="186">
        <v>2639.970566</v>
      </c>
      <c r="X380" s="186">
        <f t="shared" si="95"/>
        <v>-322076.40905199997</v>
      </c>
      <c r="Y380" s="260" t="s">
        <v>5870</v>
      </c>
      <c r="Z380" t="s">
        <v>25</v>
      </c>
      <c r="AI380" s="240">
        <v>89</v>
      </c>
      <c r="AJ380" s="240" t="s">
        <v>4988</v>
      </c>
      <c r="AK380" s="231">
        <v>245000</v>
      </c>
      <c r="AL380" s="240">
        <v>16</v>
      </c>
      <c r="AM380" s="240">
        <f t="shared" si="98"/>
        <v>606</v>
      </c>
      <c r="AN380" s="240">
        <f t="shared" si="99"/>
        <v>148470000</v>
      </c>
      <c r="AO380" s="240"/>
    </row>
    <row r="381" spans="18:46">
      <c r="R381" s="97" t="s">
        <v>5153</v>
      </c>
      <c r="S381" s="93">
        <v>-2134406</v>
      </c>
      <c r="U381" s="19" t="s">
        <v>5606</v>
      </c>
      <c r="V381" s="19">
        <v>2272</v>
      </c>
      <c r="W381" s="115">
        <v>2639.970566</v>
      </c>
      <c r="X381" s="115">
        <f t="shared" si="95"/>
        <v>5998013.1259519998</v>
      </c>
      <c r="Y381" s="261" t="s">
        <v>5615</v>
      </c>
      <c r="AI381" s="20">
        <v>90</v>
      </c>
      <c r="AJ381" s="20" t="s">
        <v>5022</v>
      </c>
      <c r="AK381" s="115">
        <v>312598</v>
      </c>
      <c r="AL381" s="20">
        <v>0</v>
      </c>
      <c r="AM381" s="20">
        <f t="shared" si="98"/>
        <v>590</v>
      </c>
      <c r="AN381" s="20">
        <f t="shared" si="99"/>
        <v>184432820</v>
      </c>
      <c r="AO381" s="20"/>
      <c r="AQ381" t="s">
        <v>25</v>
      </c>
    </row>
    <row r="382" spans="18:46" ht="30">
      <c r="R382" s="97" t="s">
        <v>5156</v>
      </c>
      <c r="S382" s="93">
        <v>-618906</v>
      </c>
      <c r="U382" s="19" t="s">
        <v>5606</v>
      </c>
      <c r="V382" s="19">
        <v>4434</v>
      </c>
      <c r="W382" s="115">
        <v>2639.970566</v>
      </c>
      <c r="X382" s="115">
        <f t="shared" si="95"/>
        <v>11705629.489644</v>
      </c>
      <c r="Y382" s="261" t="s">
        <v>5616</v>
      </c>
      <c r="AB382" t="s">
        <v>25</v>
      </c>
      <c r="AI382" s="20">
        <v>91</v>
      </c>
      <c r="AJ382" s="20" t="s">
        <v>5022</v>
      </c>
      <c r="AK382" s="115">
        <v>780000</v>
      </c>
      <c r="AL382" s="20">
        <v>0</v>
      </c>
      <c r="AM382" s="20">
        <f t="shared" si="98"/>
        <v>590</v>
      </c>
      <c r="AN382" s="20">
        <f t="shared" si="99"/>
        <v>460200000</v>
      </c>
      <c r="AO382" s="20"/>
    </row>
    <row r="383" spans="18:46">
      <c r="R383" s="97" t="s">
        <v>5198</v>
      </c>
      <c r="S383" s="93">
        <v>-54615</v>
      </c>
      <c r="U383" s="19" t="s">
        <v>5606</v>
      </c>
      <c r="V383" s="19">
        <v>2349</v>
      </c>
      <c r="W383" s="115">
        <v>2639.970566</v>
      </c>
      <c r="X383" s="115">
        <f t="shared" si="95"/>
        <v>6201290.859534</v>
      </c>
      <c r="Y383" s="261" t="s">
        <v>5617</v>
      </c>
      <c r="AI383" s="192">
        <v>92</v>
      </c>
      <c r="AJ383" s="192" t="s">
        <v>5022</v>
      </c>
      <c r="AK383" s="193">
        <v>-300000</v>
      </c>
      <c r="AL383" s="192">
        <v>1</v>
      </c>
      <c r="AM383" s="192">
        <f t="shared" si="98"/>
        <v>590</v>
      </c>
      <c r="AN383" s="192">
        <f t="shared" si="99"/>
        <v>-177000000</v>
      </c>
      <c r="AO383" s="192"/>
    </row>
    <row r="384" spans="18:46" ht="30">
      <c r="R384" s="97" t="s">
        <v>5243</v>
      </c>
      <c r="S384" s="93">
        <v>18000000</v>
      </c>
      <c r="U384" s="19" t="s">
        <v>5606</v>
      </c>
      <c r="V384" s="19">
        <v>-568</v>
      </c>
      <c r="W384" s="115">
        <v>2639.970566</v>
      </c>
      <c r="X384" s="115">
        <f t="shared" si="95"/>
        <v>-1499503.2814879999</v>
      </c>
      <c r="Y384" s="261" t="s">
        <v>5618</v>
      </c>
      <c r="Z384" t="s">
        <v>25</v>
      </c>
      <c r="AI384" s="20">
        <v>93</v>
      </c>
      <c r="AJ384" s="20" t="s">
        <v>4989</v>
      </c>
      <c r="AK384" s="115">
        <v>300000</v>
      </c>
      <c r="AL384" s="20">
        <v>0</v>
      </c>
      <c r="AM384" s="20">
        <f t="shared" si="98"/>
        <v>589</v>
      </c>
      <c r="AN384" s="20">
        <f t="shared" si="99"/>
        <v>176700000</v>
      </c>
      <c r="AO384" s="20"/>
    </row>
    <row r="385" spans="16:46" ht="30">
      <c r="R385" s="97" t="s">
        <v>5250</v>
      </c>
      <c r="S385" s="93">
        <v>20000000</v>
      </c>
      <c r="U385" s="19" t="s">
        <v>5606</v>
      </c>
      <c r="V385" s="19">
        <v>568</v>
      </c>
      <c r="W385" s="115">
        <v>2639.970566</v>
      </c>
      <c r="X385" s="115">
        <f t="shared" si="95"/>
        <v>1499503.2814879999</v>
      </c>
      <c r="Y385" s="261" t="s">
        <v>5618</v>
      </c>
      <c r="AI385" s="20">
        <v>94</v>
      </c>
      <c r="AJ385" s="20" t="s">
        <v>4989</v>
      </c>
      <c r="AK385" s="115">
        <v>8660000</v>
      </c>
      <c r="AL385" s="20">
        <v>8</v>
      </c>
      <c r="AM385" s="20">
        <f t="shared" si="98"/>
        <v>589</v>
      </c>
      <c r="AN385" s="20">
        <f t="shared" si="99"/>
        <v>5100740000</v>
      </c>
      <c r="AO385" s="20"/>
    </row>
    <row r="386" spans="16:46">
      <c r="R386" s="97" t="s">
        <v>5325</v>
      </c>
      <c r="S386" s="93">
        <v>27694196</v>
      </c>
      <c r="U386" s="19" t="s">
        <v>5609</v>
      </c>
      <c r="V386" s="19">
        <v>4589</v>
      </c>
      <c r="W386" s="115">
        <v>2639.970566</v>
      </c>
      <c r="X386" s="115">
        <f t="shared" si="95"/>
        <v>12114824.927374</v>
      </c>
      <c r="Y386" s="261" t="s">
        <v>5619</v>
      </c>
      <c r="Z386" t="s">
        <v>25</v>
      </c>
      <c r="AI386" s="147">
        <v>95</v>
      </c>
      <c r="AJ386" s="147" t="s">
        <v>5039</v>
      </c>
      <c r="AK386" s="186">
        <v>200000</v>
      </c>
      <c r="AL386" s="147">
        <v>3</v>
      </c>
      <c r="AM386" s="147">
        <f t="shared" si="98"/>
        <v>581</v>
      </c>
      <c r="AN386" s="147">
        <f t="shared" si="99"/>
        <v>116200000</v>
      </c>
      <c r="AO386" s="147"/>
      <c r="AR386" t="s">
        <v>25</v>
      </c>
    </row>
    <row r="387" spans="16:46">
      <c r="R387" s="97" t="s">
        <v>5326</v>
      </c>
      <c r="S387" s="93">
        <v>7211722</v>
      </c>
      <c r="U387" s="19" t="s">
        <v>5609</v>
      </c>
      <c r="V387" s="19">
        <v>41959</v>
      </c>
      <c r="W387" s="115">
        <v>2639.970566</v>
      </c>
      <c r="X387" s="115">
        <f t="shared" ref="X387:X517" si="100">V387*W387</f>
        <v>110770524.97879399</v>
      </c>
      <c r="Y387" s="261" t="s">
        <v>5103</v>
      </c>
      <c r="AG387" s="94" t="s">
        <v>25</v>
      </c>
      <c r="AI387" s="147">
        <v>96</v>
      </c>
      <c r="AJ387" s="147" t="s">
        <v>5042</v>
      </c>
      <c r="AK387" s="186">
        <v>20000</v>
      </c>
      <c r="AL387" s="147">
        <v>1</v>
      </c>
      <c r="AM387" s="147">
        <f t="shared" si="98"/>
        <v>578</v>
      </c>
      <c r="AN387" s="147">
        <f t="shared" si="99"/>
        <v>11560000</v>
      </c>
      <c r="AO387" s="147"/>
    </row>
    <row r="388" spans="16:46">
      <c r="R388" s="97" t="s">
        <v>5330</v>
      </c>
      <c r="S388" s="93">
        <v>8481864</v>
      </c>
      <c r="U388" s="19" t="s">
        <v>5621</v>
      </c>
      <c r="V388" s="19">
        <v>2486</v>
      </c>
      <c r="W388" s="115">
        <v>2688.7156100000002</v>
      </c>
      <c r="X388" s="115">
        <f t="shared" si="100"/>
        <v>6684147.0064600008</v>
      </c>
      <c r="Y388" s="261" t="s">
        <v>5103</v>
      </c>
      <c r="AI388" s="20">
        <v>97</v>
      </c>
      <c r="AJ388" s="20" t="s">
        <v>5052</v>
      </c>
      <c r="AK388" s="115">
        <v>14340000</v>
      </c>
      <c r="AL388" s="20">
        <v>7</v>
      </c>
      <c r="AM388" s="20">
        <f t="shared" si="98"/>
        <v>577</v>
      </c>
      <c r="AN388" s="20">
        <f t="shared" si="99"/>
        <v>8274180000</v>
      </c>
      <c r="AO388" s="20"/>
      <c r="AT388" t="s">
        <v>25</v>
      </c>
    </row>
    <row r="389" spans="16:46">
      <c r="R389" s="97" t="s">
        <v>5334</v>
      </c>
      <c r="S389" s="93">
        <v>1558697</v>
      </c>
      <c r="U389" s="19" t="s">
        <v>5624</v>
      </c>
      <c r="V389" s="19">
        <v>652</v>
      </c>
      <c r="W389" s="115">
        <v>2801.4344030000002</v>
      </c>
      <c r="X389" s="115">
        <f t="shared" si="100"/>
        <v>1826535.2307560001</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5335</v>
      </c>
      <c r="S390" s="93">
        <v>9042009</v>
      </c>
      <c r="T390" t="s">
        <v>25</v>
      </c>
      <c r="U390" s="187" t="s">
        <v>5624</v>
      </c>
      <c r="V390" s="187">
        <v>-536</v>
      </c>
      <c r="W390" s="186">
        <v>2801.4344030000002</v>
      </c>
      <c r="X390" s="186">
        <f t="shared" si="100"/>
        <v>-1501568.8400080001</v>
      </c>
      <c r="Y390" s="260" t="s">
        <v>5636</v>
      </c>
      <c r="AI390" s="20">
        <v>99</v>
      </c>
      <c r="AJ390" s="20" t="s">
        <v>5063</v>
      </c>
      <c r="AK390" s="115">
        <v>4033949</v>
      </c>
      <c r="AL390" s="20">
        <v>2</v>
      </c>
      <c r="AM390" s="20">
        <f t="shared" si="98"/>
        <v>564</v>
      </c>
      <c r="AN390" s="20">
        <f t="shared" si="99"/>
        <v>2275147236</v>
      </c>
      <c r="AO390" s="20" t="s">
        <v>5065</v>
      </c>
    </row>
    <row r="391" spans="16:46">
      <c r="R391" s="97" t="s">
        <v>5339</v>
      </c>
      <c r="S391" s="93">
        <v>94969</v>
      </c>
      <c r="U391" s="19" t="s">
        <v>5628</v>
      </c>
      <c r="V391" s="19">
        <v>1351</v>
      </c>
      <c r="W391" s="115">
        <v>2647.94</v>
      </c>
      <c r="X391" s="115">
        <f t="shared" si="100"/>
        <v>3577366.94</v>
      </c>
      <c r="Y391" s="261" t="s">
        <v>5103</v>
      </c>
      <c r="AI391" s="147">
        <v>100</v>
      </c>
      <c r="AJ391" s="147" t="s">
        <v>5069</v>
      </c>
      <c r="AK391" s="186">
        <v>11500000</v>
      </c>
      <c r="AL391" s="147">
        <v>2</v>
      </c>
      <c r="AM391" s="147">
        <f t="shared" si="98"/>
        <v>562</v>
      </c>
      <c r="AN391" s="147">
        <f t="shared" si="99"/>
        <v>6463000000</v>
      </c>
      <c r="AO391" s="147" t="s">
        <v>5071</v>
      </c>
    </row>
    <row r="392" spans="16:46">
      <c r="R392" s="97" t="s">
        <v>5339</v>
      </c>
      <c r="S392" s="93">
        <v>40000000</v>
      </c>
      <c r="U392" s="19" t="s">
        <v>5630</v>
      </c>
      <c r="V392" s="19">
        <v>8402</v>
      </c>
      <c r="W392" s="115">
        <v>2527.8539839999999</v>
      </c>
      <c r="X392" s="115">
        <f t="shared" si="100"/>
        <v>21239029.173567999</v>
      </c>
      <c r="Y392" s="261" t="s">
        <v>5103</v>
      </c>
      <c r="AI392" s="147">
        <v>101</v>
      </c>
      <c r="AJ392" s="147" t="s">
        <v>5073</v>
      </c>
      <c r="AK392" s="186">
        <v>250000</v>
      </c>
      <c r="AL392" s="147">
        <v>3</v>
      </c>
      <c r="AM392" s="147">
        <f t="shared" si="98"/>
        <v>560</v>
      </c>
      <c r="AN392" s="147">
        <f t="shared" si="99"/>
        <v>140000000</v>
      </c>
      <c r="AO392" s="147"/>
    </row>
    <row r="393" spans="16:46">
      <c r="R393" s="97" t="s">
        <v>5340</v>
      </c>
      <c r="S393" s="93">
        <v>2806274</v>
      </c>
      <c r="U393" s="19" t="s">
        <v>5633</v>
      </c>
      <c r="V393" s="19">
        <v>98141</v>
      </c>
      <c r="W393" s="115">
        <v>2475.593813</v>
      </c>
      <c r="X393" s="115">
        <f t="shared" si="100"/>
        <v>242957252.40163299</v>
      </c>
      <c r="Y393" s="261" t="s">
        <v>5103</v>
      </c>
      <c r="AI393" s="147">
        <v>102</v>
      </c>
      <c r="AJ393" s="147" t="s">
        <v>5098</v>
      </c>
      <c r="AK393" s="186">
        <v>6000000</v>
      </c>
      <c r="AL393" s="147">
        <v>1</v>
      </c>
      <c r="AM393" s="147">
        <f t="shared" si="98"/>
        <v>557</v>
      </c>
      <c r="AN393" s="147">
        <f t="shared" si="99"/>
        <v>3342000000</v>
      </c>
      <c r="AO393" s="147" t="s">
        <v>5071</v>
      </c>
      <c r="AS393" t="s">
        <v>25</v>
      </c>
    </row>
    <row r="394" spans="16:46">
      <c r="R394" s="97" t="s">
        <v>5348</v>
      </c>
      <c r="S394" s="93">
        <v>1331702</v>
      </c>
      <c r="U394" s="19" t="s">
        <v>5637</v>
      </c>
      <c r="V394" s="19">
        <v>2910</v>
      </c>
      <c r="W394" s="115">
        <v>2528.240988</v>
      </c>
      <c r="X394" s="115">
        <f t="shared" si="100"/>
        <v>7357181.2750800001</v>
      </c>
      <c r="Y394" s="261" t="s">
        <v>5103</v>
      </c>
      <c r="AA394" t="s">
        <v>25</v>
      </c>
      <c r="AI394" s="147">
        <v>103</v>
      </c>
      <c r="AJ394" s="147" t="s">
        <v>5099</v>
      </c>
      <c r="AK394" s="186">
        <v>1500000</v>
      </c>
      <c r="AL394" s="147">
        <v>6</v>
      </c>
      <c r="AM394" s="147">
        <f t="shared" si="98"/>
        <v>556</v>
      </c>
      <c r="AN394" s="147">
        <f t="shared" si="99"/>
        <v>834000000</v>
      </c>
      <c r="AO394" s="147" t="s">
        <v>5071</v>
      </c>
    </row>
    <row r="395" spans="16:46">
      <c r="R395" s="97" t="s">
        <v>5382</v>
      </c>
      <c r="S395" s="93">
        <v>851238</v>
      </c>
      <c r="U395" s="19" t="s">
        <v>5639</v>
      </c>
      <c r="V395" s="19">
        <v>5652</v>
      </c>
      <c r="W395" s="115">
        <v>2645.3312000000001</v>
      </c>
      <c r="X395" s="115">
        <f t="shared" si="100"/>
        <v>14951411.942400001</v>
      </c>
      <c r="Y395" s="261" t="s">
        <v>5103</v>
      </c>
      <c r="AI395" s="20">
        <v>104</v>
      </c>
      <c r="AJ395" s="20" t="s">
        <v>958</v>
      </c>
      <c r="AK395" s="115">
        <v>-3960043</v>
      </c>
      <c r="AL395" s="20">
        <v>2</v>
      </c>
      <c r="AM395" s="20">
        <f t="shared" si="98"/>
        <v>550</v>
      </c>
      <c r="AN395" s="20">
        <f t="shared" si="99"/>
        <v>-2178023650</v>
      </c>
      <c r="AO395" s="20"/>
    </row>
    <row r="396" spans="16:46">
      <c r="R396" s="97" t="s">
        <v>5426</v>
      </c>
      <c r="S396" s="93">
        <v>652592</v>
      </c>
      <c r="U396" s="19" t="s">
        <v>5643</v>
      </c>
      <c r="V396" s="19">
        <v>18764</v>
      </c>
      <c r="W396" s="115">
        <v>2554.2639829999998</v>
      </c>
      <c r="X396" s="115">
        <f t="shared" si="100"/>
        <v>47928209.377011999</v>
      </c>
      <c r="Y396" s="261" t="s">
        <v>5103</v>
      </c>
      <c r="AI396" s="20">
        <v>105</v>
      </c>
      <c r="AJ396" s="20" t="s">
        <v>5117</v>
      </c>
      <c r="AK396" s="115">
        <v>230000</v>
      </c>
      <c r="AL396" s="20">
        <v>0</v>
      </c>
      <c r="AM396" s="20">
        <f t="shared" si="98"/>
        <v>548</v>
      </c>
      <c r="AN396" s="20">
        <f t="shared" si="99"/>
        <v>126040000</v>
      </c>
      <c r="AO396" s="20"/>
    </row>
    <row r="397" spans="16:46">
      <c r="R397" s="97" t="s">
        <v>5427</v>
      </c>
      <c r="S397" s="93">
        <v>554139</v>
      </c>
      <c r="U397" s="19" t="s">
        <v>5645</v>
      </c>
      <c r="V397" s="19">
        <v>930</v>
      </c>
      <c r="W397" s="115">
        <v>2453.3287089999999</v>
      </c>
      <c r="X397" s="115">
        <f t="shared" si="100"/>
        <v>2281595.69937</v>
      </c>
      <c r="Y397" s="261" t="s">
        <v>5103</v>
      </c>
      <c r="AB397" t="s">
        <v>25</v>
      </c>
      <c r="AI397" s="147">
        <v>106</v>
      </c>
      <c r="AJ397" s="147" t="s">
        <v>5117</v>
      </c>
      <c r="AK397" s="186">
        <v>230000</v>
      </c>
      <c r="AL397" s="147">
        <v>1</v>
      </c>
      <c r="AM397" s="147">
        <f t="shared" si="98"/>
        <v>548</v>
      </c>
      <c r="AN397" s="147">
        <f t="shared" si="99"/>
        <v>126040000</v>
      </c>
      <c r="AO397" s="147"/>
    </row>
    <row r="398" spans="16:46" ht="21" customHeight="1">
      <c r="R398" s="97" t="s">
        <v>5428</v>
      </c>
      <c r="S398" s="93">
        <v>70373089</v>
      </c>
      <c r="U398" s="19" t="s">
        <v>5647</v>
      </c>
      <c r="V398" s="19">
        <v>1167</v>
      </c>
      <c r="W398" s="115">
        <v>2540.6307069999998</v>
      </c>
      <c r="X398" s="115">
        <f t="shared" si="100"/>
        <v>2964916.035069</v>
      </c>
      <c r="Y398" s="261" t="s">
        <v>5103</v>
      </c>
      <c r="AI398" s="147">
        <v>107</v>
      </c>
      <c r="AJ398" s="147" t="s">
        <v>5118</v>
      </c>
      <c r="AK398" s="186">
        <v>500000</v>
      </c>
      <c r="AL398" s="147">
        <v>1</v>
      </c>
      <c r="AM398" s="147">
        <f t="shared" si="98"/>
        <v>547</v>
      </c>
      <c r="AN398" s="147">
        <f t="shared" si="99"/>
        <v>273500000</v>
      </c>
      <c r="AO398" s="147"/>
    </row>
    <row r="399" spans="16:46">
      <c r="R399" s="97" t="s">
        <v>5429</v>
      </c>
      <c r="S399" s="93">
        <v>1219655</v>
      </c>
      <c r="U399" s="19" t="s">
        <v>5648</v>
      </c>
      <c r="V399" s="19">
        <v>2538</v>
      </c>
      <c r="W399" s="115">
        <v>2545.5277489999999</v>
      </c>
      <c r="X399" s="115">
        <f t="shared" si="100"/>
        <v>6460549.4269619994</v>
      </c>
      <c r="Y399" s="261" t="s">
        <v>5103</v>
      </c>
      <c r="AA399" t="s">
        <v>25</v>
      </c>
      <c r="AB399" t="s">
        <v>25</v>
      </c>
      <c r="AI399" s="20">
        <v>108</v>
      </c>
      <c r="AJ399" s="20" t="s">
        <v>5121</v>
      </c>
      <c r="AK399" s="115">
        <v>-880000</v>
      </c>
      <c r="AL399" s="20">
        <v>4</v>
      </c>
      <c r="AM399" s="20">
        <f t="shared" si="98"/>
        <v>546</v>
      </c>
      <c r="AN399" s="20">
        <f t="shared" si="99"/>
        <v>-480480000</v>
      </c>
      <c r="AO399" s="20"/>
    </row>
    <row r="400" spans="16:46" ht="18" customHeight="1">
      <c r="R400" s="97" t="s">
        <v>5430</v>
      </c>
      <c r="S400" s="93">
        <v>15350146</v>
      </c>
      <c r="U400" s="19" t="s">
        <v>5650</v>
      </c>
      <c r="V400" s="19">
        <v>2106</v>
      </c>
      <c r="W400" s="115">
        <v>2474.9857059999999</v>
      </c>
      <c r="X400" s="115">
        <f t="shared" si="100"/>
        <v>5212319.8968359996</v>
      </c>
      <c r="Y400" s="261" t="s">
        <v>5103</v>
      </c>
      <c r="AB400" t="s">
        <v>25</v>
      </c>
      <c r="AI400" s="192">
        <v>109</v>
      </c>
      <c r="AJ400" s="192" t="s">
        <v>5125</v>
      </c>
      <c r="AK400" s="193">
        <v>873000</v>
      </c>
      <c r="AL400" s="192">
        <v>0</v>
      </c>
      <c r="AM400" s="192">
        <f t="shared" si="98"/>
        <v>542</v>
      </c>
      <c r="AN400" s="192">
        <f t="shared" si="99"/>
        <v>473166000</v>
      </c>
      <c r="AO400" s="192" t="s">
        <v>5071</v>
      </c>
    </row>
    <row r="401" spans="18:46" ht="21" customHeight="1">
      <c r="R401" s="97" t="s">
        <v>5434</v>
      </c>
      <c r="S401" s="93">
        <v>121018</v>
      </c>
      <c r="U401" s="19" t="s">
        <v>5653</v>
      </c>
      <c r="V401" s="19">
        <v>1801</v>
      </c>
      <c r="W401" s="115">
        <v>2512.2134809999998</v>
      </c>
      <c r="X401" s="115">
        <f t="shared" si="100"/>
        <v>4524496.4792809999</v>
      </c>
      <c r="Y401" s="261" t="s">
        <v>5103</v>
      </c>
      <c r="AE401" t="s">
        <v>25</v>
      </c>
      <c r="AI401" s="20">
        <v>110</v>
      </c>
      <c r="AJ401" s="20" t="s">
        <v>5125</v>
      </c>
      <c r="AK401" s="115">
        <v>127000</v>
      </c>
      <c r="AL401" s="20">
        <v>0</v>
      </c>
      <c r="AM401" s="20">
        <f t="shared" si="98"/>
        <v>542</v>
      </c>
      <c r="AN401" s="20">
        <f t="shared" si="99"/>
        <v>68834000</v>
      </c>
      <c r="AO401" s="20" t="s">
        <v>5071</v>
      </c>
    </row>
    <row r="402" spans="18:46">
      <c r="R402" s="97" t="s">
        <v>5446</v>
      </c>
      <c r="S402" s="93">
        <v>1024993</v>
      </c>
      <c r="U402" s="19" t="s">
        <v>5655</v>
      </c>
      <c r="V402" s="19">
        <v>9184</v>
      </c>
      <c r="W402" s="115">
        <v>2489.76919</v>
      </c>
      <c r="X402" s="115">
        <f t="shared" si="100"/>
        <v>22866040.240959998</v>
      </c>
      <c r="Y402" s="261" t="s">
        <v>5103</v>
      </c>
      <c r="AI402" s="20">
        <v>111</v>
      </c>
      <c r="AJ402" s="20" t="s">
        <v>5125</v>
      </c>
      <c r="AK402" s="115">
        <v>73000</v>
      </c>
      <c r="AL402" s="20">
        <v>1</v>
      </c>
      <c r="AM402" s="20">
        <f t="shared" si="98"/>
        <v>542</v>
      </c>
      <c r="AN402" s="20">
        <f t="shared" si="99"/>
        <v>39566000</v>
      </c>
      <c r="AO402" s="20"/>
      <c r="AT402" t="s">
        <v>25</v>
      </c>
    </row>
    <row r="403" spans="18:46">
      <c r="R403" s="97" t="s">
        <v>5447</v>
      </c>
      <c r="S403" s="93">
        <v>1948077</v>
      </c>
      <c r="U403" s="19" t="s">
        <v>5657</v>
      </c>
      <c r="V403" s="19">
        <v>6259</v>
      </c>
      <c r="W403" s="115">
        <v>2453.954988</v>
      </c>
      <c r="X403" s="115">
        <f t="shared" si="100"/>
        <v>15359304.269892</v>
      </c>
      <c r="Y403" s="261" t="s">
        <v>5103</v>
      </c>
      <c r="Z403" t="s">
        <v>25</v>
      </c>
      <c r="AI403" s="20">
        <v>112</v>
      </c>
      <c r="AJ403" s="20" t="s">
        <v>975</v>
      </c>
      <c r="AK403" s="115">
        <v>4300000</v>
      </c>
      <c r="AL403" s="20">
        <v>1</v>
      </c>
      <c r="AM403" s="20">
        <f t="shared" si="98"/>
        <v>541</v>
      </c>
      <c r="AN403" s="20">
        <f t="shared" si="99"/>
        <v>2326300000</v>
      </c>
      <c r="AO403" s="20"/>
    </row>
    <row r="404" spans="18:46">
      <c r="R404" s="97" t="s">
        <v>5448</v>
      </c>
      <c r="S404" s="93">
        <v>50000120</v>
      </c>
      <c r="U404" s="19" t="s">
        <v>5659</v>
      </c>
      <c r="V404" s="19">
        <v>1223</v>
      </c>
      <c r="W404" s="115">
        <v>2345.4686710000001</v>
      </c>
      <c r="X404" s="115">
        <f t="shared" si="100"/>
        <v>2868508.1846330003</v>
      </c>
      <c r="Y404" s="261" t="s">
        <v>5103</v>
      </c>
      <c r="AI404" s="20">
        <v>113</v>
      </c>
      <c r="AJ404" s="20" t="s">
        <v>5001</v>
      </c>
      <c r="AK404" s="115">
        <v>1600000</v>
      </c>
      <c r="AL404" s="20">
        <v>0</v>
      </c>
      <c r="AM404" s="20">
        <f t="shared" si="98"/>
        <v>540</v>
      </c>
      <c r="AN404" s="20">
        <f t="shared" si="99"/>
        <v>864000000</v>
      </c>
      <c r="AO404" s="20"/>
    </row>
    <row r="405" spans="18:46">
      <c r="R405" s="97" t="s">
        <v>5471</v>
      </c>
      <c r="S405" s="93">
        <v>20000055</v>
      </c>
      <c r="U405" s="19" t="s">
        <v>5660</v>
      </c>
      <c r="V405" s="19">
        <v>7804</v>
      </c>
      <c r="W405" s="115">
        <v>2236.0831640000001</v>
      </c>
      <c r="X405" s="115">
        <f t="shared" si="100"/>
        <v>17450393.011856001</v>
      </c>
      <c r="Y405" s="261" t="s">
        <v>5103</v>
      </c>
      <c r="AI405" s="20">
        <v>114</v>
      </c>
      <c r="AJ405" s="20" t="s">
        <v>4253</v>
      </c>
      <c r="AK405" s="115">
        <v>-10000000</v>
      </c>
      <c r="AL405" s="20">
        <v>1</v>
      </c>
      <c r="AM405" s="20">
        <f t="shared" si="98"/>
        <v>540</v>
      </c>
      <c r="AN405" s="20">
        <f t="shared" si="99"/>
        <v>-5400000000</v>
      </c>
      <c r="AO405" s="20" t="s">
        <v>5131</v>
      </c>
    </row>
    <row r="406" spans="18:46">
      <c r="R406" s="97" t="s">
        <v>5472</v>
      </c>
      <c r="S406" s="93">
        <v>5745697</v>
      </c>
      <c r="U406" s="19" t="s">
        <v>5661</v>
      </c>
      <c r="V406" s="19">
        <v>14589</v>
      </c>
      <c r="W406" s="115">
        <v>2151.5486500000002</v>
      </c>
      <c r="X406" s="115">
        <f t="shared" si="100"/>
        <v>31388943.254850004</v>
      </c>
      <c r="Y406" s="261" t="s">
        <v>5103</v>
      </c>
      <c r="AI406" s="20">
        <v>115</v>
      </c>
      <c r="AJ406" s="20" t="s">
        <v>5130</v>
      </c>
      <c r="AK406" s="115">
        <v>571000</v>
      </c>
      <c r="AL406" s="20">
        <v>4</v>
      </c>
      <c r="AM406" s="20">
        <f t="shared" si="98"/>
        <v>539</v>
      </c>
      <c r="AN406" s="20">
        <f t="shared" si="99"/>
        <v>307769000</v>
      </c>
      <c r="AO406" s="20"/>
    </row>
    <row r="407" spans="18:46">
      <c r="R407" s="97" t="s">
        <v>5473</v>
      </c>
      <c r="S407" s="93">
        <v>908158</v>
      </c>
      <c r="U407" s="19" t="s">
        <v>5662</v>
      </c>
      <c r="V407" s="19">
        <v>14741</v>
      </c>
      <c r="W407" s="115">
        <v>2097.0148140000001</v>
      </c>
      <c r="X407" s="115">
        <f t="shared" si="100"/>
        <v>30912095.373174001</v>
      </c>
      <c r="Y407" s="261" t="s">
        <v>5103</v>
      </c>
      <c r="Z407" t="s">
        <v>25</v>
      </c>
      <c r="AI407" s="20">
        <v>116</v>
      </c>
      <c r="AJ407" s="20" t="s">
        <v>5132</v>
      </c>
      <c r="AK407" s="115">
        <v>200000</v>
      </c>
      <c r="AL407" s="20">
        <v>3</v>
      </c>
      <c r="AM407" s="20">
        <f t="shared" ref="AM407:AM418" si="101">AL407+AM408</f>
        <v>535</v>
      </c>
      <c r="AN407" s="20">
        <f t="shared" ref="AN407:AN418" si="102">AK407*AM407</f>
        <v>107000000</v>
      </c>
      <c r="AO407" s="20"/>
    </row>
    <row r="408" spans="18:46">
      <c r="R408" s="97" t="s">
        <v>5474</v>
      </c>
      <c r="S408" s="93">
        <v>12642697</v>
      </c>
      <c r="U408" s="19" t="s">
        <v>5664</v>
      </c>
      <c r="V408" s="19">
        <v>10237</v>
      </c>
      <c r="W408" s="115">
        <v>1914.9092619999999</v>
      </c>
      <c r="X408" s="115">
        <f t="shared" si="100"/>
        <v>19602926.115093999</v>
      </c>
      <c r="Y408" s="261" t="s">
        <v>5103</v>
      </c>
      <c r="AA408" t="s">
        <v>25</v>
      </c>
      <c r="AI408" s="147">
        <v>117</v>
      </c>
      <c r="AJ408" s="147" t="s">
        <v>5138</v>
      </c>
      <c r="AK408" s="186">
        <v>50000</v>
      </c>
      <c r="AL408" s="147">
        <v>7</v>
      </c>
      <c r="AM408" s="147">
        <f t="shared" si="101"/>
        <v>532</v>
      </c>
      <c r="AN408" s="147">
        <f t="shared" si="102"/>
        <v>26600000</v>
      </c>
      <c r="AO408" s="147"/>
    </row>
    <row r="409" spans="18:46">
      <c r="R409" s="97" t="s">
        <v>5475</v>
      </c>
      <c r="S409" s="93">
        <v>12297317.81435</v>
      </c>
      <c r="U409" s="19" t="s">
        <v>5668</v>
      </c>
      <c r="V409" s="19">
        <v>19211</v>
      </c>
      <c r="W409" s="115">
        <v>1793.6906100000001</v>
      </c>
      <c r="X409" s="115">
        <f t="shared" si="100"/>
        <v>34458590.308710001</v>
      </c>
      <c r="Y409" s="261" t="s">
        <v>5103</v>
      </c>
      <c r="AA409" t="s">
        <v>25</v>
      </c>
      <c r="AI409" s="20">
        <v>118</v>
      </c>
      <c r="AJ409" s="20" t="s">
        <v>5146</v>
      </c>
      <c r="AK409" s="115">
        <v>-500000</v>
      </c>
      <c r="AL409" s="20">
        <v>12</v>
      </c>
      <c r="AM409" s="20">
        <f t="shared" si="101"/>
        <v>525</v>
      </c>
      <c r="AN409" s="20">
        <f t="shared" si="102"/>
        <v>-262500000</v>
      </c>
      <c r="AO409" s="20"/>
    </row>
    <row r="410" spans="18:46">
      <c r="R410" s="97" t="s">
        <v>5476</v>
      </c>
      <c r="S410" s="93">
        <v>8959643.8508579992</v>
      </c>
      <c r="U410" s="19" t="s">
        <v>5670</v>
      </c>
      <c r="V410" s="19">
        <v>11599</v>
      </c>
      <c r="W410" s="115">
        <v>1870.667144</v>
      </c>
      <c r="X410" s="115">
        <f t="shared" si="100"/>
        <v>21697868.203256</v>
      </c>
      <c r="Y410" s="261" t="s">
        <v>5103</v>
      </c>
      <c r="Z410" t="s">
        <v>25</v>
      </c>
      <c r="AI410" s="147">
        <v>119</v>
      </c>
      <c r="AJ410" s="147" t="s">
        <v>974</v>
      </c>
      <c r="AK410" s="186">
        <v>-50000</v>
      </c>
      <c r="AL410" s="147">
        <v>0</v>
      </c>
      <c r="AM410" s="147">
        <f t="shared" si="101"/>
        <v>513</v>
      </c>
      <c r="AN410" s="147">
        <f t="shared" si="102"/>
        <v>-25650000</v>
      </c>
      <c r="AO410" s="147"/>
    </row>
    <row r="411" spans="18:46">
      <c r="R411" s="97" t="s">
        <v>5491</v>
      </c>
      <c r="S411" s="93">
        <v>15154095.839328</v>
      </c>
      <c r="T411" t="s">
        <v>25</v>
      </c>
      <c r="U411" s="19" t="s">
        <v>5672</v>
      </c>
      <c r="V411" s="19">
        <v>14098</v>
      </c>
      <c r="W411" s="115">
        <v>1797.423695</v>
      </c>
      <c r="X411" s="115">
        <f t="shared" si="100"/>
        <v>25340079.252110001</v>
      </c>
      <c r="Y411" s="261" t="s">
        <v>5103</v>
      </c>
      <c r="AI411" s="20">
        <v>120</v>
      </c>
      <c r="AJ411" s="20" t="s">
        <v>974</v>
      </c>
      <c r="AK411" s="115">
        <v>-50000</v>
      </c>
      <c r="AL411" s="20">
        <v>28</v>
      </c>
      <c r="AM411" s="20">
        <f t="shared" si="101"/>
        <v>513</v>
      </c>
      <c r="AN411" s="20">
        <f t="shared" si="102"/>
        <v>-25650000</v>
      </c>
      <c r="AO411" s="20"/>
    </row>
    <row r="412" spans="18:46">
      <c r="R412" s="97" t="s">
        <v>5492</v>
      </c>
      <c r="S412" s="93">
        <v>50725508.571864001</v>
      </c>
      <c r="U412" s="19" t="s">
        <v>5673</v>
      </c>
      <c r="V412" s="19">
        <v>8497</v>
      </c>
      <c r="W412" s="115">
        <v>1739.5531579999999</v>
      </c>
      <c r="X412" s="115">
        <f t="shared" si="100"/>
        <v>14780983.183526</v>
      </c>
      <c r="Y412" s="261" t="s">
        <v>5103</v>
      </c>
      <c r="AI412" s="20">
        <v>121</v>
      </c>
      <c r="AJ412" s="20" t="s">
        <v>5187</v>
      </c>
      <c r="AK412" s="115">
        <v>-3020625</v>
      </c>
      <c r="AL412" s="20">
        <v>18</v>
      </c>
      <c r="AM412" s="20">
        <f t="shared" si="101"/>
        <v>485</v>
      </c>
      <c r="AN412" s="20">
        <f t="shared" si="102"/>
        <v>-1465003125</v>
      </c>
      <c r="AO412" s="20"/>
    </row>
    <row r="413" spans="18:46" ht="30">
      <c r="R413" s="97" t="s">
        <v>5499</v>
      </c>
      <c r="S413" s="93">
        <v>2281961.458596</v>
      </c>
      <c r="U413" s="279" t="s">
        <v>5676</v>
      </c>
      <c r="V413" s="279">
        <v>163820</v>
      </c>
      <c r="W413" s="88">
        <v>1588.685326</v>
      </c>
      <c r="X413" s="88">
        <f t="shared" si="100"/>
        <v>260258430.10532001</v>
      </c>
      <c r="Y413" s="289" t="s">
        <v>5678</v>
      </c>
      <c r="AI413" s="20">
        <v>122</v>
      </c>
      <c r="AJ413" s="20" t="s">
        <v>5198</v>
      </c>
      <c r="AK413" s="115">
        <v>18000000</v>
      </c>
      <c r="AL413" s="20">
        <v>19</v>
      </c>
      <c r="AM413" s="20">
        <f t="shared" si="101"/>
        <v>467</v>
      </c>
      <c r="AN413" s="20">
        <f t="shared" si="102"/>
        <v>8406000000</v>
      </c>
      <c r="AO413" s="20"/>
      <c r="AS413" t="s">
        <v>25</v>
      </c>
    </row>
    <row r="414" spans="18:46">
      <c r="R414" s="97" t="s">
        <v>5500</v>
      </c>
      <c r="S414" s="93">
        <v>10998285</v>
      </c>
      <c r="U414" s="19" t="s">
        <v>5676</v>
      </c>
      <c r="V414" s="19">
        <v>11207</v>
      </c>
      <c r="W414" s="115">
        <v>1588.685326</v>
      </c>
      <c r="X414" s="115">
        <f t="shared" si="100"/>
        <v>17804396.448481999</v>
      </c>
      <c r="Y414" s="261" t="s">
        <v>5103</v>
      </c>
      <c r="Z414" t="s">
        <v>25</v>
      </c>
      <c r="AA414" t="s">
        <v>25</v>
      </c>
      <c r="AI414" s="20">
        <v>123</v>
      </c>
      <c r="AJ414" s="20" t="s">
        <v>5225</v>
      </c>
      <c r="AK414" s="115">
        <v>2000000</v>
      </c>
      <c r="AL414" s="20">
        <v>6</v>
      </c>
      <c r="AM414" s="20">
        <f t="shared" si="101"/>
        <v>448</v>
      </c>
      <c r="AN414" s="20">
        <f t="shared" si="102"/>
        <v>896000000</v>
      </c>
      <c r="AO414" s="20"/>
    </row>
    <row r="415" spans="18:46">
      <c r="R415" s="97" t="s">
        <v>5502</v>
      </c>
      <c r="S415" s="93">
        <v>983018.96187300002</v>
      </c>
      <c r="T415" t="s">
        <v>25</v>
      </c>
      <c r="U415" s="19" t="s">
        <v>5679</v>
      </c>
      <c r="V415" s="19">
        <v>7198</v>
      </c>
      <c r="W415" s="115">
        <v>1602.9918909999999</v>
      </c>
      <c r="X415" s="115">
        <f t="shared" si="100"/>
        <v>11538335.631417999</v>
      </c>
      <c r="Y415" s="261" t="s">
        <v>5103</v>
      </c>
      <c r="Z415" t="s">
        <v>25</v>
      </c>
      <c r="AI415" s="147">
        <v>124</v>
      </c>
      <c r="AJ415" s="147" t="s">
        <v>5234</v>
      </c>
      <c r="AK415" s="186">
        <v>40000000</v>
      </c>
      <c r="AL415" s="147">
        <v>6</v>
      </c>
      <c r="AM415" s="147">
        <f t="shared" si="101"/>
        <v>442</v>
      </c>
      <c r="AN415" s="147">
        <f t="shared" si="102"/>
        <v>17680000000</v>
      </c>
      <c r="AO415" s="147"/>
      <c r="AT415" t="s">
        <v>25</v>
      </c>
    </row>
    <row r="416" spans="18:46">
      <c r="R416" s="97" t="s">
        <v>5505</v>
      </c>
      <c r="S416" s="93">
        <v>17049271.032000002</v>
      </c>
      <c r="U416" s="19" t="s">
        <v>5680</v>
      </c>
      <c r="V416" s="19">
        <v>7804</v>
      </c>
      <c r="W416" s="115">
        <v>1592.7111440000001</v>
      </c>
      <c r="X416" s="115">
        <f t="shared" si="100"/>
        <v>12429517.767776001</v>
      </c>
      <c r="Y416" s="261" t="s">
        <v>5103</v>
      </c>
      <c r="AA416" t="s">
        <v>25</v>
      </c>
      <c r="AI416" s="20">
        <v>125</v>
      </c>
      <c r="AJ416" s="20" t="s">
        <v>5243</v>
      </c>
      <c r="AK416" s="115">
        <v>200000</v>
      </c>
      <c r="AL416" s="20">
        <v>0</v>
      </c>
      <c r="AM416" s="20">
        <f t="shared" si="101"/>
        <v>436</v>
      </c>
      <c r="AN416" s="20">
        <f t="shared" si="102"/>
        <v>87200000</v>
      </c>
      <c r="AO416" s="20"/>
    </row>
    <row r="417" spans="18:46">
      <c r="R417" s="97" t="s">
        <v>4209</v>
      </c>
      <c r="S417" s="93">
        <v>6829998</v>
      </c>
      <c r="U417" s="19" t="s">
        <v>5688</v>
      </c>
      <c r="V417" s="19">
        <v>2827</v>
      </c>
      <c r="W417" s="115">
        <v>1779.6874809999999</v>
      </c>
      <c r="X417" s="115">
        <f t="shared" si="100"/>
        <v>5031176.5087869996</v>
      </c>
      <c r="Y417" s="261" t="s">
        <v>5103</v>
      </c>
      <c r="Z417" t="s">
        <v>25</v>
      </c>
      <c r="AI417" s="147">
        <v>126</v>
      </c>
      <c r="AJ417" s="147" t="s">
        <v>5243</v>
      </c>
      <c r="AK417" s="186">
        <v>200000</v>
      </c>
      <c r="AL417" s="147">
        <v>1</v>
      </c>
      <c r="AM417" s="147">
        <f t="shared" si="101"/>
        <v>436</v>
      </c>
      <c r="AN417" s="147">
        <f t="shared" si="102"/>
        <v>87200000</v>
      </c>
      <c r="AO417" s="147"/>
      <c r="AS417" t="s">
        <v>25</v>
      </c>
      <c r="AT417" t="s">
        <v>25</v>
      </c>
    </row>
    <row r="418" spans="18:46">
      <c r="R418" s="97" t="s">
        <v>5525</v>
      </c>
      <c r="S418" s="93">
        <v>6982608.8207999999</v>
      </c>
      <c r="U418" s="19" t="s">
        <v>5690</v>
      </c>
      <c r="V418" s="19">
        <v>3385</v>
      </c>
      <c r="W418" s="115">
        <v>2015.5993820000001</v>
      </c>
      <c r="X418" s="115">
        <f t="shared" si="100"/>
        <v>6822803.9080700008</v>
      </c>
      <c r="Y418" s="261" t="s">
        <v>5103</v>
      </c>
      <c r="Z418" t="s">
        <v>25</v>
      </c>
      <c r="AA418" t="s">
        <v>25</v>
      </c>
      <c r="AI418" s="20">
        <v>127</v>
      </c>
      <c r="AJ418" s="20" t="s">
        <v>5246</v>
      </c>
      <c r="AK418" s="115">
        <v>50000</v>
      </c>
      <c r="AL418" s="20">
        <v>4</v>
      </c>
      <c r="AM418" s="20">
        <f t="shared" si="101"/>
        <v>435</v>
      </c>
      <c r="AN418" s="20">
        <f t="shared" si="102"/>
        <v>21750000</v>
      </c>
      <c r="AO418" s="20"/>
    </row>
    <row r="419" spans="18:46">
      <c r="R419" s="97" t="s">
        <v>5531</v>
      </c>
      <c r="S419" s="93">
        <v>7510131.0216000006</v>
      </c>
      <c r="U419" s="19" t="s">
        <v>5694</v>
      </c>
      <c r="V419" s="19">
        <v>158</v>
      </c>
      <c r="W419" s="115">
        <v>2094.2388179999998</v>
      </c>
      <c r="X419" s="115">
        <f t="shared" si="100"/>
        <v>330889.73324399994</v>
      </c>
      <c r="Y419" s="261" t="s">
        <v>5103</v>
      </c>
      <c r="Z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5540</v>
      </c>
      <c r="S420" s="93">
        <v>7278025.5327000003</v>
      </c>
      <c r="U420" s="19" t="s">
        <v>963</v>
      </c>
      <c r="V420" s="19">
        <v>5033</v>
      </c>
      <c r="W420" s="115">
        <v>2229.4976999999999</v>
      </c>
      <c r="X420" s="115">
        <f t="shared" si="100"/>
        <v>11221061.924099999</v>
      </c>
      <c r="Y420" s="261" t="s">
        <v>5699</v>
      </c>
      <c r="AA420" t="s">
        <v>25</v>
      </c>
      <c r="AI420" s="20">
        <v>129</v>
      </c>
      <c r="AJ420" s="20" t="s">
        <v>5264</v>
      </c>
      <c r="AK420" s="115">
        <v>-550000</v>
      </c>
      <c r="AL420" s="20">
        <v>5</v>
      </c>
      <c r="AM420" s="20">
        <f t="shared" si="103"/>
        <v>422</v>
      </c>
      <c r="AN420" s="20">
        <f t="shared" si="104"/>
        <v>-232100000</v>
      </c>
      <c r="AO420" s="20"/>
      <c r="AS420" t="s">
        <v>25</v>
      </c>
    </row>
    <row r="421" spans="18:46">
      <c r="R421" s="97" t="s">
        <v>5545</v>
      </c>
      <c r="S421" s="93">
        <v>195059.35799999998</v>
      </c>
      <c r="U421" s="19" t="s">
        <v>5703</v>
      </c>
      <c r="V421" s="19">
        <v>2870</v>
      </c>
      <c r="W421" s="115">
        <v>2303.2467459999998</v>
      </c>
      <c r="X421" s="115">
        <f t="shared" si="100"/>
        <v>6610318.1610199995</v>
      </c>
      <c r="Y421" s="261" t="s">
        <v>5103</v>
      </c>
      <c r="AI421" s="20">
        <v>130</v>
      </c>
      <c r="AJ421" s="20" t="s">
        <v>5269</v>
      </c>
      <c r="AK421" s="115">
        <v>-29686490</v>
      </c>
      <c r="AL421" s="20">
        <v>1</v>
      </c>
      <c r="AM421" s="20">
        <f t="shared" si="103"/>
        <v>417</v>
      </c>
      <c r="AN421" s="20">
        <f t="shared" si="104"/>
        <v>-12379266330</v>
      </c>
      <c r="AO421" s="20"/>
    </row>
    <row r="422" spans="18:46">
      <c r="R422" s="97" t="s">
        <v>5547</v>
      </c>
      <c r="S422" s="93">
        <v>862577.83200000005</v>
      </c>
      <c r="U422" s="19" t="s">
        <v>5704</v>
      </c>
      <c r="V422" s="19">
        <v>307</v>
      </c>
      <c r="W422" s="115">
        <v>2315.0266360000001</v>
      </c>
      <c r="X422" s="115">
        <f t="shared" si="100"/>
        <v>710713.17725199996</v>
      </c>
      <c r="Y422" s="261" t="s">
        <v>5103</v>
      </c>
      <c r="AI422" s="20">
        <v>131</v>
      </c>
      <c r="AJ422" s="20" t="s">
        <v>5277</v>
      </c>
      <c r="AK422" s="115">
        <v>-9000000</v>
      </c>
      <c r="AL422" s="20">
        <v>8</v>
      </c>
      <c r="AM422" s="20">
        <f t="shared" si="103"/>
        <v>416</v>
      </c>
      <c r="AN422" s="20">
        <f t="shared" si="104"/>
        <v>-3744000000</v>
      </c>
      <c r="AO422" s="20"/>
    </row>
    <row r="423" spans="18:46" ht="30">
      <c r="R423" s="97" t="s">
        <v>5548</v>
      </c>
      <c r="S423" s="93">
        <v>920308.446</v>
      </c>
      <c r="U423" s="19" t="s">
        <v>5706</v>
      </c>
      <c r="V423" s="19">
        <v>35</v>
      </c>
      <c r="W423" s="115">
        <v>2315</v>
      </c>
      <c r="X423" s="115">
        <f t="shared" si="100"/>
        <v>81025</v>
      </c>
      <c r="Y423" s="261" t="s">
        <v>5708</v>
      </c>
      <c r="Z423" s="112"/>
      <c r="AI423" s="20">
        <v>132</v>
      </c>
      <c r="AJ423" s="20" t="s">
        <v>5321</v>
      </c>
      <c r="AK423" s="115">
        <v>810000</v>
      </c>
      <c r="AL423" s="20">
        <v>2</v>
      </c>
      <c r="AM423" s="20">
        <f t="shared" si="103"/>
        <v>408</v>
      </c>
      <c r="AN423" s="20">
        <f t="shared" si="104"/>
        <v>330480000</v>
      </c>
      <c r="AO423" s="20"/>
    </row>
    <row r="424" spans="18:46">
      <c r="R424" s="97" t="s">
        <v>5550</v>
      </c>
      <c r="S424" s="93">
        <v>4635809.8416840006</v>
      </c>
      <c r="T424" t="s">
        <v>25</v>
      </c>
      <c r="U424" s="19" t="s">
        <v>5709</v>
      </c>
      <c r="V424" s="19">
        <v>94</v>
      </c>
      <c r="W424" s="115">
        <v>2337.1980119999998</v>
      </c>
      <c r="X424" s="115">
        <f t="shared" si="100"/>
        <v>219696.613128</v>
      </c>
      <c r="Y424" s="261" t="s">
        <v>5103</v>
      </c>
      <c r="Z424" t="s">
        <v>25</v>
      </c>
      <c r="AA424" t="s">
        <v>25</v>
      </c>
      <c r="AI424" s="20">
        <v>133</v>
      </c>
      <c r="AJ424" s="20" t="s">
        <v>5326</v>
      </c>
      <c r="AK424" s="115">
        <v>-5000000</v>
      </c>
      <c r="AL424" s="20">
        <v>3</v>
      </c>
      <c r="AM424" s="20">
        <f t="shared" si="103"/>
        <v>406</v>
      </c>
      <c r="AN424" s="20">
        <f t="shared" si="104"/>
        <v>-2030000000</v>
      </c>
      <c r="AO424" s="20"/>
    </row>
    <row r="425" spans="18:46">
      <c r="R425" s="97" t="s">
        <v>5579</v>
      </c>
      <c r="S425" s="93">
        <v>288892.40000000002</v>
      </c>
      <c r="U425" s="19" t="s">
        <v>5710</v>
      </c>
      <c r="V425" s="19">
        <v>2534</v>
      </c>
      <c r="W425" s="115">
        <v>2381.7965300000001</v>
      </c>
      <c r="X425" s="115">
        <f t="shared" si="100"/>
        <v>6035472.4070199998</v>
      </c>
      <c r="Y425" s="261" t="s">
        <v>5103</v>
      </c>
      <c r="AI425" s="20">
        <v>134</v>
      </c>
      <c r="AJ425" s="20" t="s">
        <v>5330</v>
      </c>
      <c r="AK425" s="115">
        <v>-26000000</v>
      </c>
      <c r="AL425" s="20">
        <v>0</v>
      </c>
      <c r="AM425" s="20">
        <f t="shared" si="103"/>
        <v>403</v>
      </c>
      <c r="AN425" s="20">
        <f t="shared" si="104"/>
        <v>-10478000000</v>
      </c>
      <c r="AO425" s="20"/>
    </row>
    <row r="426" spans="18:46">
      <c r="R426" s="97" t="s">
        <v>5580</v>
      </c>
      <c r="S426" s="93">
        <v>58508002.009000003</v>
      </c>
      <c r="U426" s="19" t="s">
        <v>5711</v>
      </c>
      <c r="V426" s="19">
        <v>424</v>
      </c>
      <c r="W426" s="115">
        <v>2321.9017680000002</v>
      </c>
      <c r="X426" s="115">
        <f t="shared" si="100"/>
        <v>984486.34963200008</v>
      </c>
      <c r="Y426" s="261" t="s">
        <v>5103</v>
      </c>
      <c r="AA426" t="s">
        <v>25</v>
      </c>
      <c r="AI426" s="240">
        <v>135</v>
      </c>
      <c r="AJ426" s="240" t="s">
        <v>5330</v>
      </c>
      <c r="AK426" s="231">
        <v>-26000000</v>
      </c>
      <c r="AL426" s="240">
        <v>1</v>
      </c>
      <c r="AM426" s="240">
        <f t="shared" si="103"/>
        <v>403</v>
      </c>
      <c r="AN426" s="240">
        <f t="shared" si="104"/>
        <v>-10478000000</v>
      </c>
      <c r="AO426" s="240"/>
    </row>
    <row r="427" spans="18:46">
      <c r="R427" s="97" t="s">
        <v>5582</v>
      </c>
      <c r="S427" s="93">
        <v>2245515.5410799999</v>
      </c>
      <c r="U427" s="187" t="s">
        <v>5712</v>
      </c>
      <c r="V427" s="187">
        <v>-32</v>
      </c>
      <c r="W427" s="186">
        <v>2221.2123710000001</v>
      </c>
      <c r="X427" s="186">
        <f t="shared" si="100"/>
        <v>-71078.795872000002</v>
      </c>
      <c r="Y427" s="260" t="s">
        <v>5715</v>
      </c>
      <c r="AI427" s="20">
        <v>136</v>
      </c>
      <c r="AJ427" s="20" t="s">
        <v>5334</v>
      </c>
      <c r="AK427" s="115">
        <v>-81800000</v>
      </c>
      <c r="AL427" s="20">
        <v>0</v>
      </c>
      <c r="AM427" s="20">
        <f t="shared" si="103"/>
        <v>402</v>
      </c>
      <c r="AN427" s="20">
        <f t="shared" si="104"/>
        <v>-32883600000</v>
      </c>
      <c r="AO427" s="20"/>
    </row>
    <row r="428" spans="18:46">
      <c r="R428" s="97" t="s">
        <v>5582</v>
      </c>
      <c r="S428" s="93">
        <v>18404699.3442</v>
      </c>
      <c r="U428" s="19" t="s">
        <v>5712</v>
      </c>
      <c r="V428" s="19">
        <v>157</v>
      </c>
      <c r="W428" s="115">
        <v>2221.2123710000001</v>
      </c>
      <c r="X428" s="115">
        <f t="shared" si="100"/>
        <v>348730.34224700002</v>
      </c>
      <c r="Y428" s="261" t="s">
        <v>5716</v>
      </c>
      <c r="AI428" s="240">
        <v>137</v>
      </c>
      <c r="AJ428" s="240" t="s">
        <v>5334</v>
      </c>
      <c r="AK428" s="231">
        <v>-110000000</v>
      </c>
      <c r="AL428" s="240">
        <v>1</v>
      </c>
      <c r="AM428" s="240">
        <f t="shared" si="103"/>
        <v>402</v>
      </c>
      <c r="AN428" s="240">
        <f t="shared" si="104"/>
        <v>-44220000000</v>
      </c>
      <c r="AO428" s="240"/>
    </row>
    <row r="429" spans="18:46">
      <c r="R429" s="97" t="s">
        <v>5585</v>
      </c>
      <c r="S429" s="93">
        <v>48684800</v>
      </c>
      <c r="T429" t="s">
        <v>25</v>
      </c>
      <c r="U429" s="19" t="s">
        <v>5712</v>
      </c>
      <c r="V429" s="19">
        <v>965</v>
      </c>
      <c r="W429" s="115">
        <v>2221.2123710000001</v>
      </c>
      <c r="X429" s="115">
        <f t="shared" si="100"/>
        <v>2143469.938015</v>
      </c>
      <c r="Y429" s="261" t="s">
        <v>5103</v>
      </c>
      <c r="AI429" s="20">
        <v>138</v>
      </c>
      <c r="AJ429" s="20" t="s">
        <v>5335</v>
      </c>
      <c r="AK429" s="115">
        <v>-34000000</v>
      </c>
      <c r="AL429" s="20">
        <v>0</v>
      </c>
      <c r="AM429" s="20">
        <f t="shared" si="103"/>
        <v>401</v>
      </c>
      <c r="AN429" s="20">
        <f t="shared" si="104"/>
        <v>-13634000000</v>
      </c>
      <c r="AO429" s="20"/>
    </row>
    <row r="430" spans="18:46">
      <c r="R430" s="97" t="s">
        <v>5587</v>
      </c>
      <c r="S430" s="93">
        <v>2264658.5922190002</v>
      </c>
      <c r="U430" s="187" t="s">
        <v>5718</v>
      </c>
      <c r="V430" s="187">
        <v>596</v>
      </c>
      <c r="W430" s="186">
        <v>2180.6765719999999</v>
      </c>
      <c r="X430" s="186">
        <f t="shared" si="100"/>
        <v>1299683.236912</v>
      </c>
      <c r="Y430" s="260" t="s">
        <v>1069</v>
      </c>
      <c r="Z430" t="s">
        <v>25</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5590</v>
      </c>
      <c r="S431" s="93">
        <v>22877413.789960001</v>
      </c>
      <c r="U431" s="19" t="s">
        <v>5722</v>
      </c>
      <c r="V431" s="19">
        <v>1355</v>
      </c>
      <c r="W431" s="115">
        <v>2277.0926330000002</v>
      </c>
      <c r="X431" s="115">
        <f t="shared" si="100"/>
        <v>3085460.5177150001</v>
      </c>
      <c r="Y431" s="261" t="s">
        <v>5103</v>
      </c>
      <c r="AI431" s="20">
        <v>140</v>
      </c>
      <c r="AJ431" s="20" t="s">
        <v>5348</v>
      </c>
      <c r="AK431" s="115">
        <v>1000000</v>
      </c>
      <c r="AL431" s="20">
        <v>0</v>
      </c>
      <c r="AM431" s="20">
        <f t="shared" si="105"/>
        <v>396</v>
      </c>
      <c r="AN431" s="20">
        <f t="shared" si="106"/>
        <v>396000000</v>
      </c>
      <c r="AO431" s="20"/>
    </row>
    <row r="432" spans="18:46">
      <c r="R432" s="97" t="s">
        <v>5591</v>
      </c>
      <c r="S432" s="93">
        <v>2362539.4373280001</v>
      </c>
      <c r="U432" s="19" t="s">
        <v>5723</v>
      </c>
      <c r="V432" s="19">
        <v>3742</v>
      </c>
      <c r="W432" s="115">
        <v>2207.7650429999999</v>
      </c>
      <c r="X432" s="115">
        <f t="shared" si="100"/>
        <v>8261456.790906</v>
      </c>
      <c r="Y432" s="261" t="s">
        <v>5103</v>
      </c>
      <c r="Z432" t="s">
        <v>25</v>
      </c>
      <c r="AI432" s="147">
        <v>141</v>
      </c>
      <c r="AJ432" s="147" t="s">
        <v>5348</v>
      </c>
      <c r="AK432" s="186">
        <v>1000000</v>
      </c>
      <c r="AL432" s="147">
        <v>4</v>
      </c>
      <c r="AM432" s="147">
        <f t="shared" si="105"/>
        <v>396</v>
      </c>
      <c r="AN432" s="147">
        <f t="shared" si="106"/>
        <v>396000000</v>
      </c>
      <c r="AO432" s="147"/>
    </row>
    <row r="433" spans="18:46">
      <c r="R433" s="97" t="s">
        <v>5592</v>
      </c>
      <c r="S433" s="93">
        <v>16042676.656608</v>
      </c>
      <c r="U433" s="19" t="s">
        <v>5724</v>
      </c>
      <c r="V433" s="19">
        <v>3216</v>
      </c>
      <c r="W433" s="115">
        <v>2043.648557</v>
      </c>
      <c r="X433" s="115">
        <f t="shared" si="100"/>
        <v>6572373.7593120001</v>
      </c>
      <c r="Y433" s="261" t="s">
        <v>5103</v>
      </c>
      <c r="AI433" s="20">
        <v>142</v>
      </c>
      <c r="AJ433" s="20" t="s">
        <v>5354</v>
      </c>
      <c r="AK433" s="115">
        <v>400000</v>
      </c>
      <c r="AL433" s="20">
        <v>0</v>
      </c>
      <c r="AM433" s="20">
        <f t="shared" si="105"/>
        <v>392</v>
      </c>
      <c r="AN433" s="20">
        <f t="shared" si="106"/>
        <v>156800000</v>
      </c>
      <c r="AO433" s="20"/>
    </row>
    <row r="434" spans="18:46">
      <c r="R434" s="97" t="s">
        <v>5595</v>
      </c>
      <c r="S434" s="93">
        <v>18403291.448284</v>
      </c>
      <c r="U434" s="187" t="s">
        <v>5726</v>
      </c>
      <c r="V434" s="187">
        <v>42393</v>
      </c>
      <c r="W434" s="186">
        <v>2124.4852740000001</v>
      </c>
      <c r="X434" s="186">
        <f t="shared" si="100"/>
        <v>90063304.22068201</v>
      </c>
      <c r="Y434" s="260" t="s">
        <v>5727</v>
      </c>
      <c r="Z434" t="s">
        <v>25</v>
      </c>
      <c r="AI434" s="147">
        <v>143</v>
      </c>
      <c r="AJ434" s="147" t="s">
        <v>5354</v>
      </c>
      <c r="AK434" s="186">
        <v>400000</v>
      </c>
      <c r="AL434" s="147">
        <v>35</v>
      </c>
      <c r="AM434" s="147">
        <f t="shared" si="105"/>
        <v>392</v>
      </c>
      <c r="AN434" s="147">
        <f t="shared" si="106"/>
        <v>156800000</v>
      </c>
      <c r="AO434" s="147"/>
    </row>
    <row r="435" spans="18:46">
      <c r="R435" s="97" t="s">
        <v>5596</v>
      </c>
      <c r="S435" s="93">
        <v>10561447.246918</v>
      </c>
      <c r="U435" s="19" t="s">
        <v>5728</v>
      </c>
      <c r="V435" s="19">
        <v>1307</v>
      </c>
      <c r="W435" s="115">
        <v>2213.652313</v>
      </c>
      <c r="X435" s="115">
        <f t="shared" si="100"/>
        <v>2893243.5730909999</v>
      </c>
      <c r="Y435" s="261" t="s">
        <v>5103</v>
      </c>
      <c r="AI435" s="20">
        <v>144</v>
      </c>
      <c r="AJ435" s="20" t="s">
        <v>5388</v>
      </c>
      <c r="AK435" s="115">
        <v>3000000</v>
      </c>
      <c r="AL435" s="20">
        <v>0</v>
      </c>
      <c r="AM435" s="20">
        <f t="shared" si="105"/>
        <v>357</v>
      </c>
      <c r="AN435" s="20">
        <f t="shared" si="106"/>
        <v>1071000000</v>
      </c>
      <c r="AO435" s="20"/>
      <c r="AR435" t="s">
        <v>25</v>
      </c>
    </row>
    <row r="436" spans="18:46">
      <c r="R436" s="97" t="s">
        <v>5597</v>
      </c>
      <c r="S436" s="93">
        <v>1226811.9176660001</v>
      </c>
      <c r="U436" s="19" t="s">
        <v>5729</v>
      </c>
      <c r="V436" s="19">
        <v>44079</v>
      </c>
      <c r="W436" s="115">
        <v>2155.0411519999998</v>
      </c>
      <c r="X436" s="115">
        <f t="shared" si="100"/>
        <v>94992058.939007998</v>
      </c>
      <c r="Y436" s="261" t="s">
        <v>5103</v>
      </c>
      <c r="Z436" t="s">
        <v>25</v>
      </c>
      <c r="AA436" t="s">
        <v>25</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5602</v>
      </c>
      <c r="S437" s="93">
        <v>39373959.190266006</v>
      </c>
      <c r="U437" s="19" t="s">
        <v>5735</v>
      </c>
      <c r="V437" s="19">
        <v>131</v>
      </c>
      <c r="W437" s="115">
        <v>2099.4040150000001</v>
      </c>
      <c r="X437" s="115">
        <f t="shared" si="100"/>
        <v>275021.925965</v>
      </c>
      <c r="Y437" s="261" t="s">
        <v>5103</v>
      </c>
      <c r="Z437" t="s">
        <v>25</v>
      </c>
      <c r="AI437" s="147">
        <v>146</v>
      </c>
      <c r="AJ437" s="147" t="s">
        <v>5287</v>
      </c>
      <c r="AK437" s="186">
        <v>-8644090</v>
      </c>
      <c r="AL437" s="147">
        <v>0</v>
      </c>
      <c r="AM437" s="147">
        <f t="shared" si="107"/>
        <v>338</v>
      </c>
      <c r="AN437" s="147">
        <f t="shared" si="108"/>
        <v>-2921702420</v>
      </c>
      <c r="AO437" s="147" t="s">
        <v>4732</v>
      </c>
    </row>
    <row r="438" spans="18:46">
      <c r="R438" s="97" t="s">
        <v>5603</v>
      </c>
      <c r="S438" s="93">
        <v>27703487.063980002</v>
      </c>
      <c r="U438" s="19" t="s">
        <v>5742</v>
      </c>
      <c r="V438" s="19">
        <v>162</v>
      </c>
      <c r="W438" s="115">
        <v>2021.3081500000001</v>
      </c>
      <c r="X438" s="115">
        <f t="shared" si="100"/>
        <v>327451.9203</v>
      </c>
      <c r="Y438" s="261" t="s">
        <v>5103</v>
      </c>
      <c r="AA438" t="s">
        <v>25</v>
      </c>
      <c r="AI438" s="20">
        <v>147</v>
      </c>
      <c r="AJ438" s="20" t="s">
        <v>5287</v>
      </c>
      <c r="AK438" s="115">
        <v>-65461942</v>
      </c>
      <c r="AL438" s="20">
        <v>1</v>
      </c>
      <c r="AM438" s="20">
        <f t="shared" si="107"/>
        <v>338</v>
      </c>
      <c r="AN438" s="20">
        <f t="shared" si="108"/>
        <v>-22126136396</v>
      </c>
      <c r="AO438" s="20" t="s">
        <v>4732</v>
      </c>
    </row>
    <row r="439" spans="18:46">
      <c r="R439" s="97" t="s">
        <v>4182</v>
      </c>
      <c r="S439" s="93">
        <v>8738896.6890719999</v>
      </c>
      <c r="U439" s="19" t="s">
        <v>5754</v>
      </c>
      <c r="V439" s="19">
        <v>131</v>
      </c>
      <c r="W439" s="115">
        <v>1985.358328</v>
      </c>
      <c r="X439" s="115">
        <f t="shared" si="100"/>
        <v>260081.94096800001</v>
      </c>
      <c r="Y439" s="261" t="s">
        <v>5103</v>
      </c>
      <c r="AA439" t="s">
        <v>25</v>
      </c>
      <c r="AI439" s="20">
        <v>148</v>
      </c>
      <c r="AJ439" s="20" t="s">
        <v>5411</v>
      </c>
      <c r="AK439" s="115">
        <v>35000000</v>
      </c>
      <c r="AL439" s="20">
        <v>15</v>
      </c>
      <c r="AM439" s="20">
        <f t="shared" si="107"/>
        <v>337</v>
      </c>
      <c r="AN439" s="20">
        <f t="shared" si="108"/>
        <v>11795000000</v>
      </c>
      <c r="AO439" s="20"/>
      <c r="AT439" t="s">
        <v>25</v>
      </c>
    </row>
    <row r="440" spans="18:46">
      <c r="R440" s="97" t="s">
        <v>5605</v>
      </c>
      <c r="S440" s="93">
        <v>348201.66738</v>
      </c>
      <c r="U440" s="19" t="s">
        <v>5763</v>
      </c>
      <c r="V440" s="19">
        <v>1449</v>
      </c>
      <c r="W440" s="115">
        <v>2007.787806</v>
      </c>
      <c r="X440" s="115">
        <f t="shared" si="100"/>
        <v>2909284.5308940001</v>
      </c>
      <c r="Y440" s="261" t="s">
        <v>5103</v>
      </c>
      <c r="AA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5609</v>
      </c>
      <c r="S441" s="93">
        <v>4158090.8935679998</v>
      </c>
      <c r="U441" s="19" t="s">
        <v>5764</v>
      </c>
      <c r="V441" s="19">
        <v>19028</v>
      </c>
      <c r="W441" s="115">
        <v>1982.5102529999999</v>
      </c>
      <c r="X441" s="115">
        <f t="shared" si="100"/>
        <v>37723205.094084002</v>
      </c>
      <c r="Y441" s="261" t="s">
        <v>5103</v>
      </c>
      <c r="Z441" t="s">
        <v>25</v>
      </c>
      <c r="AA441" t="s">
        <v>25</v>
      </c>
      <c r="AI441" s="20">
        <v>150</v>
      </c>
      <c r="AJ441" s="20" t="s">
        <v>5430</v>
      </c>
      <c r="AK441" s="115">
        <v>1600000</v>
      </c>
      <c r="AL441" s="20">
        <v>1</v>
      </c>
      <c r="AM441" s="20">
        <f t="shared" si="109"/>
        <v>322</v>
      </c>
      <c r="AN441" s="20">
        <f t="shared" si="110"/>
        <v>515200000</v>
      </c>
      <c r="AO441" s="20"/>
    </row>
    <row r="442" spans="18:46">
      <c r="R442" s="97" t="s">
        <v>5606</v>
      </c>
      <c r="S442" s="93">
        <v>110770524.97879399</v>
      </c>
      <c r="U442" s="19" t="s">
        <v>5765</v>
      </c>
      <c r="V442" s="19">
        <v>848</v>
      </c>
      <c r="W442" s="115">
        <v>1768.97966</v>
      </c>
      <c r="X442" s="115">
        <f t="shared" si="100"/>
        <v>1500094.75168</v>
      </c>
      <c r="Y442" s="261" t="s">
        <v>5103</v>
      </c>
      <c r="AI442" s="147">
        <v>151</v>
      </c>
      <c r="AJ442" s="147" t="s">
        <v>5433</v>
      </c>
      <c r="AK442" s="186">
        <v>600000</v>
      </c>
      <c r="AL442" s="147">
        <v>0</v>
      </c>
      <c r="AM442" s="147">
        <f t="shared" si="109"/>
        <v>321</v>
      </c>
      <c r="AN442" s="147">
        <f t="shared" si="110"/>
        <v>192600000</v>
      </c>
      <c r="AO442" s="147" t="s">
        <v>5435</v>
      </c>
    </row>
    <row r="443" spans="18:46">
      <c r="R443" s="97" t="s">
        <v>5609</v>
      </c>
      <c r="S443" s="93">
        <v>17900000</v>
      </c>
      <c r="U443" s="19" t="s">
        <v>5766</v>
      </c>
      <c r="V443" s="19">
        <v>3824</v>
      </c>
      <c r="W443" s="115">
        <v>1890.8547169999999</v>
      </c>
      <c r="X443" s="115">
        <f t="shared" si="100"/>
        <v>7230628.4378079996</v>
      </c>
      <c r="Y443" s="261" t="s">
        <v>5103</v>
      </c>
      <c r="AI443" s="20">
        <v>152</v>
      </c>
      <c r="AJ443" s="20" t="s">
        <v>5433</v>
      </c>
      <c r="AK443" s="115">
        <v>600000</v>
      </c>
      <c r="AL443" s="20">
        <v>9</v>
      </c>
      <c r="AM443" s="20">
        <f>AL443+AM444</f>
        <v>321</v>
      </c>
      <c r="AN443" s="20">
        <f t="shared" si="110"/>
        <v>192600000</v>
      </c>
      <c r="AO443" s="20" t="s">
        <v>5435</v>
      </c>
    </row>
    <row r="444" spans="18:46">
      <c r="R444" s="97" t="s">
        <v>5621</v>
      </c>
      <c r="S444" s="93">
        <v>12114824.927374</v>
      </c>
      <c r="U444" s="19" t="s">
        <v>5768</v>
      </c>
      <c r="V444" s="19">
        <v>14010</v>
      </c>
      <c r="W444" s="115">
        <v>2124.7244390000001</v>
      </c>
      <c r="X444" s="115">
        <f t="shared" si="100"/>
        <v>29767389.390390001</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5624</v>
      </c>
      <c r="S445" s="93">
        <v>6684147.0064600008</v>
      </c>
      <c r="U445" s="19" t="s">
        <v>5769</v>
      </c>
      <c r="V445" s="19">
        <v>73</v>
      </c>
      <c r="W445" s="115">
        <v>2076.1678900000002</v>
      </c>
      <c r="X445" s="115">
        <f t="shared" si="100"/>
        <v>151560.25597</v>
      </c>
      <c r="Y445" s="261" t="s">
        <v>5103</v>
      </c>
      <c r="AB445" t="s">
        <v>25</v>
      </c>
      <c r="AI445" s="20">
        <v>154</v>
      </c>
      <c r="AJ445" s="20" t="s">
        <v>5483</v>
      </c>
      <c r="AK445" s="115">
        <v>-46183500</v>
      </c>
      <c r="AL445" s="20">
        <v>0</v>
      </c>
      <c r="AM445" s="20">
        <f t="shared" si="111"/>
        <v>289</v>
      </c>
      <c r="AN445" s="20">
        <f t="shared" si="112"/>
        <v>-13347031500</v>
      </c>
      <c r="AO445" s="20" t="s">
        <v>4854</v>
      </c>
    </row>
    <row r="446" spans="18:46">
      <c r="R446" s="97" t="s">
        <v>5628</v>
      </c>
      <c r="S446" s="93">
        <v>1826535.2307560001</v>
      </c>
      <c r="U446" s="19" t="s">
        <v>5771</v>
      </c>
      <c r="V446" s="19">
        <v>236</v>
      </c>
      <c r="W446" s="115">
        <v>2039.4867830000001</v>
      </c>
      <c r="X446" s="115">
        <f t="shared" si="100"/>
        <v>481318.88078800001</v>
      </c>
      <c r="Y446" s="261" t="s">
        <v>5103</v>
      </c>
      <c r="AI446" s="147">
        <v>155</v>
      </c>
      <c r="AJ446" s="147" t="s">
        <v>5483</v>
      </c>
      <c r="AK446" s="186">
        <v>-1812800</v>
      </c>
      <c r="AL446" s="147">
        <v>2</v>
      </c>
      <c r="AM446" s="147">
        <f>AL446+AM447</f>
        <v>289</v>
      </c>
      <c r="AN446" s="147">
        <f t="shared" si="112"/>
        <v>-523899200</v>
      </c>
      <c r="AO446" s="147" t="s">
        <v>4854</v>
      </c>
      <c r="AR446" t="s">
        <v>25</v>
      </c>
    </row>
    <row r="447" spans="18:46">
      <c r="R447" s="97" t="s">
        <v>5630</v>
      </c>
      <c r="S447" s="93">
        <v>3577366.94</v>
      </c>
      <c r="U447" s="19" t="s">
        <v>5774</v>
      </c>
      <c r="V447" s="19">
        <v>75</v>
      </c>
      <c r="W447" s="115">
        <v>1950.3675760000001</v>
      </c>
      <c r="X447" s="115">
        <f t="shared" si="100"/>
        <v>146277.56820000001</v>
      </c>
      <c r="Y447" s="261" t="s">
        <v>5103</v>
      </c>
      <c r="AI447" s="20">
        <v>156</v>
      </c>
      <c r="AJ447" s="20" t="s">
        <v>5487</v>
      </c>
      <c r="AK447" s="115">
        <v>90000</v>
      </c>
      <c r="AL447" s="20">
        <v>0</v>
      </c>
      <c r="AM447" s="20">
        <f t="shared" ref="AM447:AM461" si="113">AL447+AM448</f>
        <v>287</v>
      </c>
      <c r="AN447" s="20">
        <f t="shared" ref="AN447:AN461" si="114">AK447*AM447</f>
        <v>25830000</v>
      </c>
      <c r="AO447" s="20"/>
    </row>
    <row r="448" spans="18:46">
      <c r="R448" s="97" t="s">
        <v>5633</v>
      </c>
      <c r="S448" s="93">
        <v>21239029.173567999</v>
      </c>
      <c r="U448" s="19" t="s">
        <v>5786</v>
      </c>
      <c r="V448" s="19">
        <v>232</v>
      </c>
      <c r="W448" s="115">
        <v>1830.5750069999999</v>
      </c>
      <c r="X448" s="115">
        <f t="shared" si="100"/>
        <v>424693.40162399999</v>
      </c>
      <c r="Y448" s="261" t="s">
        <v>5103</v>
      </c>
      <c r="Z448" t="s">
        <v>25</v>
      </c>
      <c r="AI448" s="147">
        <v>157</v>
      </c>
      <c r="AJ448" s="147" t="s">
        <v>5487</v>
      </c>
      <c r="AK448" s="186">
        <v>60000</v>
      </c>
      <c r="AL448" s="147">
        <v>5</v>
      </c>
      <c r="AM448" s="147">
        <f t="shared" si="113"/>
        <v>287</v>
      </c>
      <c r="AN448" s="147">
        <f t="shared" si="114"/>
        <v>17220000</v>
      </c>
      <c r="AO448" s="147"/>
    </row>
    <row r="449" spans="18:45">
      <c r="R449" s="97" t="s">
        <v>5638</v>
      </c>
      <c r="S449" s="93">
        <v>242957252.40163299</v>
      </c>
      <c r="U449" s="19" t="s">
        <v>5789</v>
      </c>
      <c r="V449" s="19">
        <v>308</v>
      </c>
      <c r="W449" s="115">
        <v>1812.728578</v>
      </c>
      <c r="X449" s="115">
        <f t="shared" si="100"/>
        <v>558320.40202399995</v>
      </c>
      <c r="Y449" s="261" t="s">
        <v>5103</v>
      </c>
      <c r="Z449" t="s">
        <v>25</v>
      </c>
      <c r="AI449" s="20">
        <v>158</v>
      </c>
      <c r="AJ449" s="20" t="s">
        <v>5492</v>
      </c>
      <c r="AK449" s="115">
        <v>50000000</v>
      </c>
      <c r="AL449" s="20">
        <v>29</v>
      </c>
      <c r="AM449" s="20">
        <f t="shared" si="113"/>
        <v>282</v>
      </c>
      <c r="AN449" s="20">
        <f t="shared" si="114"/>
        <v>14100000000</v>
      </c>
      <c r="AO449" s="20" t="s">
        <v>5494</v>
      </c>
      <c r="AS449" t="s">
        <v>25</v>
      </c>
    </row>
    <row r="450" spans="18:45">
      <c r="R450" s="97" t="s">
        <v>5639</v>
      </c>
      <c r="S450" s="93">
        <v>7357181.2750800001</v>
      </c>
      <c r="U450" s="19" t="s">
        <v>5791</v>
      </c>
      <c r="V450" s="19">
        <v>106</v>
      </c>
      <c r="W450" s="115">
        <v>1958.8888869</v>
      </c>
      <c r="X450" s="115">
        <f t="shared" si="100"/>
        <v>207642.22201140001</v>
      </c>
      <c r="Y450" s="261" t="s">
        <v>5103</v>
      </c>
      <c r="AI450" s="20">
        <v>159</v>
      </c>
      <c r="AJ450" s="20" t="s">
        <v>5550</v>
      </c>
      <c r="AK450" s="115">
        <v>100000</v>
      </c>
      <c r="AL450" s="20">
        <v>1</v>
      </c>
      <c r="AM450" s="20">
        <f t="shared" si="113"/>
        <v>253</v>
      </c>
      <c r="AN450" s="20">
        <f t="shared" si="114"/>
        <v>25300000</v>
      </c>
      <c r="AO450" s="20"/>
    </row>
    <row r="451" spans="18:45">
      <c r="R451" s="97" t="s">
        <v>5643</v>
      </c>
      <c r="S451" s="93">
        <v>14951411.942400001</v>
      </c>
      <c r="U451" s="19" t="s">
        <v>5813</v>
      </c>
      <c r="V451" s="19">
        <v>17050</v>
      </c>
      <c r="W451" s="115">
        <v>1984.311475</v>
      </c>
      <c r="X451" s="115">
        <f t="shared" si="100"/>
        <v>33832510.64875</v>
      </c>
      <c r="Y451" s="261" t="s">
        <v>5815</v>
      </c>
      <c r="Z451" t="s">
        <v>25</v>
      </c>
      <c r="AB451" t="s">
        <v>25</v>
      </c>
      <c r="AG451" s="94" t="s">
        <v>25</v>
      </c>
      <c r="AI451" s="147">
        <v>160</v>
      </c>
      <c r="AJ451" s="147" t="s">
        <v>5539</v>
      </c>
      <c r="AK451" s="186">
        <v>150000</v>
      </c>
      <c r="AL451" s="147">
        <v>0</v>
      </c>
      <c r="AM451" s="147">
        <f t="shared" si="113"/>
        <v>252</v>
      </c>
      <c r="AN451" s="147">
        <f t="shared" si="114"/>
        <v>37800000</v>
      </c>
      <c r="AO451" s="147"/>
    </row>
    <row r="452" spans="18:45">
      <c r="R452" s="97" t="s">
        <v>5645</v>
      </c>
      <c r="S452" s="93">
        <v>47928209.377011999</v>
      </c>
      <c r="U452" s="19" t="s">
        <v>5813</v>
      </c>
      <c r="V452" s="19">
        <v>17050</v>
      </c>
      <c r="W452" s="115">
        <v>1984.311475</v>
      </c>
      <c r="X452" s="115">
        <f t="shared" si="100"/>
        <v>33832510.64875</v>
      </c>
      <c r="Y452" s="261" t="s">
        <v>5816</v>
      </c>
      <c r="Z452" t="s">
        <v>25</v>
      </c>
      <c r="AI452" s="20">
        <v>161</v>
      </c>
      <c r="AJ452" s="20" t="s">
        <v>5539</v>
      </c>
      <c r="AK452" s="115">
        <v>-683050</v>
      </c>
      <c r="AL452" s="20">
        <v>7</v>
      </c>
      <c r="AM452" s="20">
        <f t="shared" si="113"/>
        <v>252</v>
      </c>
      <c r="AN452" s="20">
        <f t="shared" si="114"/>
        <v>-172128600</v>
      </c>
      <c r="AO452" s="20" t="s">
        <v>5553</v>
      </c>
    </row>
    <row r="453" spans="18:45">
      <c r="R453" s="97" t="s">
        <v>5647</v>
      </c>
      <c r="S453" s="93">
        <v>2281595.69937</v>
      </c>
      <c r="U453" s="19" t="s">
        <v>5818</v>
      </c>
      <c r="V453" s="19">
        <v>9659</v>
      </c>
      <c r="W453" s="115">
        <v>2073.8685089999999</v>
      </c>
      <c r="X453" s="115">
        <f t="shared" si="100"/>
        <v>20031495.928431001</v>
      </c>
      <c r="Y453" s="261" t="s">
        <v>5819</v>
      </c>
      <c r="Z453" t="s">
        <v>25</v>
      </c>
      <c r="AI453" s="147">
        <v>162</v>
      </c>
      <c r="AJ453" s="147" t="s">
        <v>5561</v>
      </c>
      <c r="AK453" s="186">
        <v>200000</v>
      </c>
      <c r="AL453" s="147">
        <v>7</v>
      </c>
      <c r="AM453" s="147">
        <f t="shared" si="113"/>
        <v>245</v>
      </c>
      <c r="AN453" s="147">
        <f t="shared" si="114"/>
        <v>49000000</v>
      </c>
      <c r="AO453" s="147"/>
    </row>
    <row r="454" spans="18:45">
      <c r="R454" s="97" t="s">
        <v>5648</v>
      </c>
      <c r="S454" s="93">
        <v>2964916.035069</v>
      </c>
      <c r="U454" s="19" t="s">
        <v>5824</v>
      </c>
      <c r="V454" s="19">
        <v>323</v>
      </c>
      <c r="W454" s="115">
        <v>1975.162028</v>
      </c>
      <c r="X454" s="115">
        <f t="shared" si="100"/>
        <v>637977.33504399995</v>
      </c>
      <c r="Y454" s="261" t="s">
        <v>5103</v>
      </c>
      <c r="AI454" s="147">
        <v>163</v>
      </c>
      <c r="AJ454" s="147" t="s">
        <v>5566</v>
      </c>
      <c r="AK454" s="186">
        <v>150000</v>
      </c>
      <c r="AL454" s="147">
        <v>5</v>
      </c>
      <c r="AM454" s="147">
        <f t="shared" si="113"/>
        <v>238</v>
      </c>
      <c r="AN454" s="147">
        <f t="shared" si="114"/>
        <v>35700000</v>
      </c>
      <c r="AO454" s="147"/>
    </row>
    <row r="455" spans="18:45">
      <c r="R455" s="97" t="s">
        <v>5650</v>
      </c>
      <c r="S455" s="93">
        <v>6460549.4269619994</v>
      </c>
      <c r="U455" s="19" t="s">
        <v>5825</v>
      </c>
      <c r="V455" s="19">
        <v>238</v>
      </c>
      <c r="W455" s="115">
        <v>1960.303598</v>
      </c>
      <c r="X455" s="115">
        <f t="shared" si="100"/>
        <v>466552.25632400002</v>
      </c>
      <c r="Y455" s="261" t="s">
        <v>5103</v>
      </c>
      <c r="AA455" t="s">
        <v>25</v>
      </c>
      <c r="AI455" s="20">
        <v>164</v>
      </c>
      <c r="AJ455" s="20" t="s">
        <v>5570</v>
      </c>
      <c r="AK455" s="115">
        <v>320000</v>
      </c>
      <c r="AL455" s="20">
        <v>2</v>
      </c>
      <c r="AM455" s="20">
        <f t="shared" si="113"/>
        <v>233</v>
      </c>
      <c r="AN455" s="20">
        <f t="shared" si="114"/>
        <v>74560000</v>
      </c>
      <c r="AO455" s="20"/>
    </row>
    <row r="456" spans="18:45">
      <c r="R456" s="97" t="s">
        <v>5653</v>
      </c>
      <c r="S456" s="93">
        <v>5212319.8968359996</v>
      </c>
      <c r="U456" s="19" t="s">
        <v>5826</v>
      </c>
      <c r="V456" s="19">
        <v>75</v>
      </c>
      <c r="W456" s="115">
        <v>1990.893174</v>
      </c>
      <c r="X456" s="115">
        <f t="shared" si="100"/>
        <v>149316.98805000001</v>
      </c>
      <c r="Y456" s="261" t="s">
        <v>5827</v>
      </c>
      <c r="AA456" t="s">
        <v>25</v>
      </c>
      <c r="AI456" s="20">
        <v>165</v>
      </c>
      <c r="AJ456" s="20" t="s">
        <v>5571</v>
      </c>
      <c r="AK456" s="115">
        <v>200000</v>
      </c>
      <c r="AL456" s="20">
        <v>29</v>
      </c>
      <c r="AM456" s="20">
        <f t="shared" si="113"/>
        <v>231</v>
      </c>
      <c r="AN456" s="20">
        <f t="shared" si="114"/>
        <v>46200000</v>
      </c>
      <c r="AO456" s="20"/>
    </row>
    <row r="457" spans="18:45">
      <c r="R457" s="97" t="s">
        <v>5655</v>
      </c>
      <c r="S457" s="93">
        <v>4524496.4792809999</v>
      </c>
      <c r="U457" s="19" t="s">
        <v>5826</v>
      </c>
      <c r="V457" s="19">
        <v>95</v>
      </c>
      <c r="W457" s="115">
        <v>1990.893174</v>
      </c>
      <c r="X457" s="115">
        <f t="shared" si="100"/>
        <v>189134.85153000001</v>
      </c>
      <c r="Y457" s="261" t="s">
        <v>5103</v>
      </c>
      <c r="AA457" t="s">
        <v>25</v>
      </c>
      <c r="AI457" s="20">
        <v>166</v>
      </c>
      <c r="AJ457" s="20" t="s">
        <v>5606</v>
      </c>
      <c r="AK457" s="115">
        <v>4200000</v>
      </c>
      <c r="AL457" s="20">
        <v>0</v>
      </c>
      <c r="AM457" s="20">
        <f t="shared" si="113"/>
        <v>202</v>
      </c>
      <c r="AN457" s="20">
        <f t="shared" si="114"/>
        <v>848400000</v>
      </c>
      <c r="AO457" s="20"/>
    </row>
    <row r="458" spans="18:45">
      <c r="R458" s="97" t="s">
        <v>5657</v>
      </c>
      <c r="S458" s="93">
        <v>22866040.240959998</v>
      </c>
      <c r="U458" s="19" t="s">
        <v>5828</v>
      </c>
      <c r="V458" s="19">
        <v>284</v>
      </c>
      <c r="W458" s="115">
        <v>1989.045169</v>
      </c>
      <c r="X458" s="115">
        <f t="shared" si="100"/>
        <v>564888.82799599995</v>
      </c>
      <c r="Y458" s="261" t="s">
        <v>5103</v>
      </c>
      <c r="AA458" t="s">
        <v>25</v>
      </c>
      <c r="AI458" s="147">
        <v>167</v>
      </c>
      <c r="AJ458" s="147" t="s">
        <v>5606</v>
      </c>
      <c r="AK458" s="186">
        <v>3300000</v>
      </c>
      <c r="AL458" s="147">
        <v>11</v>
      </c>
      <c r="AM458" s="147">
        <f t="shared" si="113"/>
        <v>202</v>
      </c>
      <c r="AN458" s="147">
        <f t="shared" si="114"/>
        <v>666600000</v>
      </c>
      <c r="AO458" s="147"/>
    </row>
    <row r="459" spans="18:45" ht="30">
      <c r="R459" s="97" t="s">
        <v>5659</v>
      </c>
      <c r="S459" s="93">
        <v>15359304.269892</v>
      </c>
      <c r="U459" s="187" t="s">
        <v>5831</v>
      </c>
      <c r="V459" s="187">
        <v>11034</v>
      </c>
      <c r="W459" s="186">
        <v>1960.6845390000001</v>
      </c>
      <c r="X459" s="186">
        <f t="shared" si="100"/>
        <v>21634193.203326002</v>
      </c>
      <c r="Y459" s="260" t="s">
        <v>5835</v>
      </c>
      <c r="AA459" t="s">
        <v>25</v>
      </c>
      <c r="AI459" s="147">
        <v>168</v>
      </c>
      <c r="AJ459" s="147" t="s">
        <v>5630</v>
      </c>
      <c r="AK459" s="186">
        <v>-1500000</v>
      </c>
      <c r="AL459" s="147">
        <v>42</v>
      </c>
      <c r="AM459" s="147">
        <f t="shared" si="113"/>
        <v>191</v>
      </c>
      <c r="AN459" s="147">
        <f t="shared" si="114"/>
        <v>-286500000</v>
      </c>
      <c r="AO459" s="147"/>
    </row>
    <row r="460" spans="18:45" ht="30">
      <c r="R460" s="97" t="s">
        <v>5660</v>
      </c>
      <c r="S460" s="93">
        <v>2868508.1846330003</v>
      </c>
      <c r="U460" s="19" t="s">
        <v>5831</v>
      </c>
      <c r="V460" s="19">
        <v>4469</v>
      </c>
      <c r="W460" s="115">
        <v>1960.6845390000001</v>
      </c>
      <c r="X460" s="115">
        <f t="shared" si="100"/>
        <v>8762299.2047910001</v>
      </c>
      <c r="Y460" s="261" t="s">
        <v>5836</v>
      </c>
      <c r="AA460" t="s">
        <v>25</v>
      </c>
      <c r="AI460" s="20">
        <v>169</v>
      </c>
      <c r="AJ460" s="20" t="s">
        <v>5676</v>
      </c>
      <c r="AK460" s="115">
        <v>260000</v>
      </c>
      <c r="AL460" s="20">
        <v>22</v>
      </c>
      <c r="AM460" s="20">
        <f t="shared" si="113"/>
        <v>149</v>
      </c>
      <c r="AN460" s="20">
        <f t="shared" si="114"/>
        <v>38740000</v>
      </c>
      <c r="AO460" s="20"/>
    </row>
    <row r="461" spans="18:45">
      <c r="R461" s="97" t="s">
        <v>5661</v>
      </c>
      <c r="S461" s="93">
        <v>17450393.011856001</v>
      </c>
      <c r="U461" s="19" t="s">
        <v>5831</v>
      </c>
      <c r="V461" s="19">
        <v>-174834</v>
      </c>
      <c r="W461" s="115">
        <v>1955.271154</v>
      </c>
      <c r="X461" s="115">
        <f t="shared" si="100"/>
        <v>-341847876.93843603</v>
      </c>
      <c r="Y461" s="261" t="s">
        <v>5837</v>
      </c>
      <c r="AI461" s="20">
        <v>170</v>
      </c>
      <c r="AJ461" s="20" t="s">
        <v>5704</v>
      </c>
      <c r="AK461" s="115">
        <v>20000</v>
      </c>
      <c r="AL461" s="20">
        <v>0</v>
      </c>
      <c r="AM461" s="20">
        <f t="shared" si="113"/>
        <v>127</v>
      </c>
      <c r="AN461" s="20">
        <f t="shared" si="114"/>
        <v>2540000</v>
      </c>
      <c r="AO461" s="20"/>
    </row>
    <row r="462" spans="18:45">
      <c r="R462" s="97" t="s">
        <v>5662</v>
      </c>
      <c r="S462" s="93">
        <v>31388943.254850004</v>
      </c>
      <c r="U462" s="19" t="s">
        <v>5831</v>
      </c>
      <c r="V462" s="19">
        <v>-78942</v>
      </c>
      <c r="W462" s="115">
        <v>1955.271154</v>
      </c>
      <c r="X462" s="115">
        <f t="shared" si="100"/>
        <v>-154353015.43906799</v>
      </c>
      <c r="Y462" s="261" t="s">
        <v>5838</v>
      </c>
      <c r="AA462" t="s">
        <v>25</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5664</v>
      </c>
      <c r="S463" s="93">
        <v>30912095.373174001</v>
      </c>
      <c r="U463" s="187" t="s">
        <v>5831</v>
      </c>
      <c r="V463" s="187">
        <v>-11518</v>
      </c>
      <c r="W463" s="186">
        <v>1955.271154</v>
      </c>
      <c r="X463" s="186">
        <f t="shared" si="100"/>
        <v>-22520813.151772</v>
      </c>
      <c r="Y463" s="260" t="s">
        <v>5839</v>
      </c>
      <c r="AB463" t="s">
        <v>25</v>
      </c>
      <c r="AI463" s="147">
        <v>172</v>
      </c>
      <c r="AJ463" s="147" t="s">
        <v>5712</v>
      </c>
      <c r="AK463" s="186">
        <v>70000</v>
      </c>
      <c r="AL463" s="147">
        <v>0</v>
      </c>
      <c r="AM463" s="147">
        <f t="shared" si="115"/>
        <v>120</v>
      </c>
      <c r="AN463" s="147">
        <f t="shared" si="116"/>
        <v>8400000</v>
      </c>
      <c r="AO463" s="147"/>
    </row>
    <row r="464" spans="18:45">
      <c r="R464" s="97" t="s">
        <v>5668</v>
      </c>
      <c r="S464" s="93">
        <v>19602926.115093999</v>
      </c>
      <c r="U464" s="19" t="s">
        <v>5850</v>
      </c>
      <c r="V464" s="19">
        <v>8622</v>
      </c>
      <c r="W464" s="115">
        <v>1930.4022150000001</v>
      </c>
      <c r="X464" s="115">
        <f t="shared" si="100"/>
        <v>16643927.89773</v>
      </c>
      <c r="Y464" s="261" t="s">
        <v>743</v>
      </c>
      <c r="AA464" t="s">
        <v>25</v>
      </c>
      <c r="AI464" s="20">
        <v>173</v>
      </c>
      <c r="AJ464" s="20" t="s">
        <v>5712</v>
      </c>
      <c r="AK464" s="115">
        <v>70000</v>
      </c>
      <c r="AL464" s="20">
        <v>1</v>
      </c>
      <c r="AM464" s="20">
        <f t="shared" si="115"/>
        <v>120</v>
      </c>
      <c r="AN464" s="20">
        <f t="shared" si="116"/>
        <v>8400000</v>
      </c>
      <c r="AO464" s="20"/>
      <c r="AS464" t="s">
        <v>25</v>
      </c>
    </row>
    <row r="465" spans="18:46">
      <c r="R465" s="97" t="s">
        <v>5670</v>
      </c>
      <c r="S465" s="93">
        <v>34458590.308710001</v>
      </c>
      <c r="U465" s="19" t="s">
        <v>5851</v>
      </c>
      <c r="V465" s="19">
        <v>17384</v>
      </c>
      <c r="W465" s="115">
        <v>1918.745255</v>
      </c>
      <c r="X465" s="115">
        <f t="shared" si="100"/>
        <v>33355467.51292</v>
      </c>
      <c r="Y465" s="261" t="s">
        <v>743</v>
      </c>
      <c r="Z465" t="s">
        <v>25</v>
      </c>
      <c r="AA465" t="s">
        <v>25</v>
      </c>
      <c r="AI465" s="20">
        <v>174</v>
      </c>
      <c r="AJ465" s="20" t="s">
        <v>5718</v>
      </c>
      <c r="AK465" s="115">
        <v>330000</v>
      </c>
      <c r="AL465" s="20">
        <v>0</v>
      </c>
      <c r="AM465" s="20">
        <f t="shared" si="115"/>
        <v>119</v>
      </c>
      <c r="AN465" s="20">
        <f t="shared" si="116"/>
        <v>39270000</v>
      </c>
      <c r="AO465" s="20"/>
      <c r="AS465" t="s">
        <v>25</v>
      </c>
    </row>
    <row r="466" spans="18:46">
      <c r="R466" s="97" t="s">
        <v>5672</v>
      </c>
      <c r="S466" s="93">
        <v>21697868.203256</v>
      </c>
      <c r="U466" s="19" t="s">
        <v>5863</v>
      </c>
      <c r="V466" s="19">
        <v>133</v>
      </c>
      <c r="W466" s="115">
        <v>1954.8389770000001</v>
      </c>
      <c r="X466" s="115">
        <f t="shared" si="100"/>
        <v>259993.58394100002</v>
      </c>
      <c r="Y466" s="261" t="s">
        <v>5103</v>
      </c>
      <c r="AB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5673</v>
      </c>
      <c r="S467" s="93">
        <v>25340079.252110001</v>
      </c>
      <c r="U467" s="19" t="s">
        <v>5865</v>
      </c>
      <c r="V467" s="19">
        <v>140</v>
      </c>
      <c r="W467" s="115">
        <v>1928.2522289999999</v>
      </c>
      <c r="X467" s="115">
        <f t="shared" si="100"/>
        <v>269955.31205999997</v>
      </c>
      <c r="Y467" s="261" t="s">
        <v>5103</v>
      </c>
      <c r="Z467" t="s">
        <v>25</v>
      </c>
      <c r="AI467" s="147">
        <v>176</v>
      </c>
      <c r="AJ467" s="147" t="s">
        <v>5726</v>
      </c>
      <c r="AK467" s="186">
        <v>90000000</v>
      </c>
      <c r="AL467" s="147">
        <v>16</v>
      </c>
      <c r="AM467" s="147">
        <f t="shared" si="117"/>
        <v>109</v>
      </c>
      <c r="AN467" s="147">
        <f t="shared" si="118"/>
        <v>9810000000</v>
      </c>
      <c r="AO467" s="147"/>
      <c r="AT467" t="s">
        <v>25</v>
      </c>
    </row>
    <row r="468" spans="18:46">
      <c r="R468" s="97" t="s">
        <v>5676</v>
      </c>
      <c r="S468" s="93">
        <v>14780983.183526</v>
      </c>
      <c r="U468" s="19" t="s">
        <v>6397</v>
      </c>
      <c r="V468" s="19">
        <v>15839</v>
      </c>
      <c r="W468" s="115">
        <v>1893.9957079999999</v>
      </c>
      <c r="X468" s="115">
        <f t="shared" si="100"/>
        <v>29998998.019012</v>
      </c>
      <c r="Y468" s="261" t="s">
        <v>6396</v>
      </c>
      <c r="AA468" t="s">
        <v>25</v>
      </c>
      <c r="AB468" t="s">
        <v>25</v>
      </c>
      <c r="AI468" s="147">
        <v>177</v>
      </c>
      <c r="AJ468" s="147" t="s">
        <v>5752</v>
      </c>
      <c r="AK468" s="186">
        <v>-15000000</v>
      </c>
      <c r="AL468" s="147">
        <v>65</v>
      </c>
      <c r="AM468" s="147">
        <f t="shared" si="117"/>
        <v>93</v>
      </c>
      <c r="AN468" s="147">
        <f t="shared" si="118"/>
        <v>-1395000000</v>
      </c>
      <c r="AO468" s="147" t="s">
        <v>5753</v>
      </c>
    </row>
    <row r="469" spans="18:46">
      <c r="R469" s="97" t="s">
        <v>5676</v>
      </c>
      <c r="S469" s="93">
        <v>17804396.448481999</v>
      </c>
      <c r="U469" s="19" t="s">
        <v>6400</v>
      </c>
      <c r="V469" s="19">
        <v>26601</v>
      </c>
      <c r="W469" s="115">
        <v>1880.082026</v>
      </c>
      <c r="X469" s="115">
        <f t="shared" si="100"/>
        <v>50012061.973626003</v>
      </c>
      <c r="Y469" s="261" t="s">
        <v>5342</v>
      </c>
      <c r="AI469" s="147">
        <v>178</v>
      </c>
      <c r="AJ469" s="147" t="s">
        <v>5813</v>
      </c>
      <c r="AK469" s="186">
        <v>33833075</v>
      </c>
      <c r="AL469" s="147">
        <v>0</v>
      </c>
      <c r="AM469" s="147">
        <f t="shared" si="117"/>
        <v>28</v>
      </c>
      <c r="AN469" s="147">
        <f t="shared" si="118"/>
        <v>947326100</v>
      </c>
      <c r="AO469" s="147" t="s">
        <v>5817</v>
      </c>
    </row>
    <row r="470" spans="18:46">
      <c r="R470" s="97" t="s">
        <v>5679</v>
      </c>
      <c r="S470" s="93">
        <v>260260000</v>
      </c>
      <c r="U470" s="187" t="s">
        <v>6400</v>
      </c>
      <c r="V470" s="187">
        <v>10637</v>
      </c>
      <c r="W470" s="186">
        <v>1880.082026</v>
      </c>
      <c r="X470" s="186">
        <f t="shared" si="100"/>
        <v>19998432.510561999</v>
      </c>
      <c r="Y470" s="260" t="s">
        <v>6401</v>
      </c>
      <c r="Z470" t="s">
        <v>25</v>
      </c>
      <c r="AI470" s="20">
        <v>197</v>
      </c>
      <c r="AJ470" s="20" t="s">
        <v>5813</v>
      </c>
      <c r="AK470" s="115">
        <v>20033075</v>
      </c>
      <c r="AL470" s="20">
        <v>28</v>
      </c>
      <c r="AM470" s="20">
        <f t="shared" si="117"/>
        <v>28</v>
      </c>
      <c r="AN470" s="20">
        <f t="shared" si="118"/>
        <v>560926100</v>
      </c>
      <c r="AO470" s="20" t="s">
        <v>5817</v>
      </c>
    </row>
    <row r="471" spans="18:46">
      <c r="R471" s="97" t="s">
        <v>5680</v>
      </c>
      <c r="S471" s="93">
        <v>11538335.631417999</v>
      </c>
      <c r="U471" s="19" t="s">
        <v>6406</v>
      </c>
      <c r="V471" s="19">
        <v>306</v>
      </c>
      <c r="W471" s="115">
        <v>1831.8117119999999</v>
      </c>
      <c r="X471" s="115">
        <f t="shared" si="100"/>
        <v>560534.38387200003</v>
      </c>
      <c r="Y471" s="261" t="s">
        <v>5103</v>
      </c>
      <c r="Z471" t="s">
        <v>25</v>
      </c>
      <c r="AI471" s="147">
        <v>198</v>
      </c>
      <c r="AJ471" s="147" t="s">
        <v>5831</v>
      </c>
      <c r="AK471" s="186">
        <v>-22520813.151772</v>
      </c>
      <c r="AL471" s="147">
        <v>0</v>
      </c>
      <c r="AM471" s="147">
        <f>AL471+AM487</f>
        <v>0</v>
      </c>
      <c r="AN471" s="147">
        <f t="shared" si="118"/>
        <v>0</v>
      </c>
      <c r="AO471" s="147" t="s">
        <v>5839</v>
      </c>
    </row>
    <row r="472" spans="18:46">
      <c r="R472" s="97" t="s">
        <v>5688</v>
      </c>
      <c r="S472" s="93">
        <v>12429517.767776001</v>
      </c>
      <c r="U472" s="19" t="s">
        <v>6412</v>
      </c>
      <c r="V472" s="19">
        <v>325</v>
      </c>
      <c r="W472" s="115">
        <v>1789.1845169999999</v>
      </c>
      <c r="X472" s="115">
        <f t="shared" si="100"/>
        <v>581484.96802499995</v>
      </c>
      <c r="Y472" s="261" t="s">
        <v>5103</v>
      </c>
      <c r="AA472" t="s">
        <v>25</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5690</v>
      </c>
      <c r="S473" s="93">
        <v>5031176.5087869996</v>
      </c>
      <c r="U473" s="19" t="s">
        <v>6415</v>
      </c>
      <c r="V473" s="19">
        <v>1154</v>
      </c>
      <c r="W473" s="115">
        <v>1851.788857</v>
      </c>
      <c r="X473" s="115">
        <f t="shared" si="100"/>
        <v>2136964.3409779998</v>
      </c>
      <c r="Y473" s="261" t="s">
        <v>5103</v>
      </c>
      <c r="AA473" t="s">
        <v>25</v>
      </c>
      <c r="AI473" s="20">
        <v>200</v>
      </c>
      <c r="AJ473" s="20" t="s">
        <v>5831</v>
      </c>
      <c r="AK473" s="115">
        <v>50000000</v>
      </c>
      <c r="AL473" s="20">
        <v>1</v>
      </c>
      <c r="AM473" s="20">
        <f t="shared" si="119"/>
        <v>151</v>
      </c>
      <c r="AN473" s="20">
        <f t="shared" si="120"/>
        <v>7550000000</v>
      </c>
      <c r="AO473" s="20" t="s">
        <v>5841</v>
      </c>
    </row>
    <row r="474" spans="18:46" ht="30">
      <c r="R474" s="97" t="s">
        <v>5694</v>
      </c>
      <c r="S474" s="93">
        <v>6822803.9080700008</v>
      </c>
      <c r="U474" s="19" t="s">
        <v>6415</v>
      </c>
      <c r="V474" s="19">
        <v>3240</v>
      </c>
      <c r="W474" s="115">
        <v>1851.788857</v>
      </c>
      <c r="X474" s="115">
        <f t="shared" si="100"/>
        <v>5999795.8966800002</v>
      </c>
      <c r="Y474" s="261" t="s">
        <v>6417</v>
      </c>
      <c r="AB474" t="s">
        <v>25</v>
      </c>
      <c r="AI474" s="20">
        <v>201</v>
      </c>
      <c r="AJ474" s="20" t="s">
        <v>5847</v>
      </c>
      <c r="AK474" s="115">
        <v>50000000</v>
      </c>
      <c r="AL474" s="20">
        <v>8</v>
      </c>
      <c r="AM474" s="20">
        <f t="shared" si="119"/>
        <v>150</v>
      </c>
      <c r="AN474" s="20">
        <f t="shared" si="120"/>
        <v>7500000000</v>
      </c>
      <c r="AO474" s="20" t="s">
        <v>5841</v>
      </c>
    </row>
    <row r="475" spans="18:46">
      <c r="R475" s="97" t="s">
        <v>5703</v>
      </c>
      <c r="S475" s="93">
        <v>330889.73324399994</v>
      </c>
      <c r="U475" s="19" t="s">
        <v>6415</v>
      </c>
      <c r="V475" s="19">
        <v>-3240</v>
      </c>
      <c r="W475" s="115">
        <v>1851.788857</v>
      </c>
      <c r="X475" s="115">
        <f t="shared" si="100"/>
        <v>-5999795.8966800002</v>
      </c>
      <c r="Y475" s="261" t="s">
        <v>6418</v>
      </c>
      <c r="AA475" t="s">
        <v>25</v>
      </c>
      <c r="AI475" s="20">
        <v>202</v>
      </c>
      <c r="AJ475" s="20" t="s">
        <v>6395</v>
      </c>
      <c r="AK475" s="115">
        <v>30000000</v>
      </c>
      <c r="AL475" s="20">
        <v>2</v>
      </c>
      <c r="AM475" s="20">
        <f t="shared" si="119"/>
        <v>142</v>
      </c>
      <c r="AN475" s="20">
        <f t="shared" si="120"/>
        <v>4260000000</v>
      </c>
      <c r="AO475" s="20" t="s">
        <v>6396</v>
      </c>
    </row>
    <row r="476" spans="18:46">
      <c r="R476" s="97" t="s">
        <v>5704</v>
      </c>
      <c r="S476" s="93">
        <v>6610318.1610199995</v>
      </c>
      <c r="U476" s="19" t="s">
        <v>6419</v>
      </c>
      <c r="V476" s="19">
        <v>330</v>
      </c>
      <c r="W476" s="115">
        <v>1799.34311</v>
      </c>
      <c r="X476" s="115">
        <f t="shared" si="100"/>
        <v>593783.22629999998</v>
      </c>
      <c r="Y476" s="261" t="s">
        <v>5103</v>
      </c>
      <c r="AB476" t="s">
        <v>25</v>
      </c>
      <c r="AI476" s="147">
        <v>203</v>
      </c>
      <c r="AJ476" s="147" t="s">
        <v>6400</v>
      </c>
      <c r="AK476" s="186">
        <v>20000000</v>
      </c>
      <c r="AL476" s="147">
        <v>29</v>
      </c>
      <c r="AM476" s="147">
        <f t="shared" si="119"/>
        <v>140</v>
      </c>
      <c r="AN476" s="147">
        <f t="shared" si="120"/>
        <v>2800000000</v>
      </c>
      <c r="AO476" s="147" t="s">
        <v>6401</v>
      </c>
    </row>
    <row r="477" spans="18:46">
      <c r="R477" s="97" t="s">
        <v>5706</v>
      </c>
      <c r="S477" s="93">
        <v>710713.17725199996</v>
      </c>
      <c r="U477" s="19" t="s">
        <v>6423</v>
      </c>
      <c r="V477" s="19">
        <v>266</v>
      </c>
      <c r="W477" s="115">
        <v>1764.9246700000001</v>
      </c>
      <c r="X477" s="115">
        <f t="shared" si="100"/>
        <v>469469.96222000004</v>
      </c>
      <c r="Y477" s="261" t="s">
        <v>5103</v>
      </c>
      <c r="Z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5709</v>
      </c>
      <c r="S478" s="93">
        <v>81025</v>
      </c>
      <c r="U478" s="187" t="s">
        <v>6437</v>
      </c>
      <c r="V478" s="187">
        <v>-10637</v>
      </c>
      <c r="W478" s="186">
        <v>1739.5916549999999</v>
      </c>
      <c r="X478" s="186">
        <f t="shared" si="100"/>
        <v>-18504036.434234999</v>
      </c>
      <c r="Y478" s="260" t="s">
        <v>6440</v>
      </c>
      <c r="Z478" t="s">
        <v>25</v>
      </c>
      <c r="AB478" t="s">
        <v>25</v>
      </c>
      <c r="AI478" s="147">
        <v>205</v>
      </c>
      <c r="AJ478" s="147" t="s">
        <v>6437</v>
      </c>
      <c r="AK478" s="186">
        <v>2000000</v>
      </c>
      <c r="AL478" s="147">
        <v>110</v>
      </c>
      <c r="AM478" s="147">
        <f t="shared" si="121"/>
        <v>111</v>
      </c>
      <c r="AN478" s="147">
        <f t="shared" si="122"/>
        <v>222000000</v>
      </c>
      <c r="AO478" s="147" t="s">
        <v>6439</v>
      </c>
      <c r="AT478" t="s">
        <v>25</v>
      </c>
    </row>
    <row r="479" spans="18:46">
      <c r="R479" s="97" t="s">
        <v>5710</v>
      </c>
      <c r="S479" s="93">
        <v>219696.613128</v>
      </c>
      <c r="U479" s="19" t="s">
        <v>6437</v>
      </c>
      <c r="V479" s="19">
        <v>10637</v>
      </c>
      <c r="W479" s="115">
        <v>1739.5916549999999</v>
      </c>
      <c r="X479" s="115">
        <f t="shared" si="100"/>
        <v>18504036.434234999</v>
      </c>
      <c r="Y479" s="261" t="s">
        <v>6441</v>
      </c>
      <c r="AB479" t="s">
        <v>25</v>
      </c>
      <c r="AI479" s="147">
        <v>206</v>
      </c>
      <c r="AJ479" s="147" t="s">
        <v>6667</v>
      </c>
      <c r="AK479" s="186">
        <v>5082711</v>
      </c>
      <c r="AL479" s="147">
        <v>1</v>
      </c>
      <c r="AM479" s="147">
        <f t="shared" si="121"/>
        <v>1</v>
      </c>
      <c r="AN479" s="147">
        <f t="shared" si="122"/>
        <v>5082711</v>
      </c>
      <c r="AO479" s="147" t="s">
        <v>6669</v>
      </c>
    </row>
    <row r="480" spans="18:46" ht="30">
      <c r="R480" s="97" t="s">
        <v>5711</v>
      </c>
      <c r="S480" s="93">
        <v>6035472.4070199998</v>
      </c>
      <c r="U480" s="19" t="s">
        <v>6465</v>
      </c>
      <c r="V480" s="19">
        <v>39478</v>
      </c>
      <c r="W480" s="115">
        <v>1873.903047</v>
      </c>
      <c r="X480" s="115">
        <f t="shared" si="100"/>
        <v>73977944.489465997</v>
      </c>
      <c r="Y480" s="261" t="s">
        <v>6466</v>
      </c>
      <c r="AI480" s="147"/>
      <c r="AJ480" s="147"/>
      <c r="AK480" s="186"/>
      <c r="AL480" s="147"/>
      <c r="AM480" s="147">
        <f t="shared" si="121"/>
        <v>0</v>
      </c>
      <c r="AN480" s="147">
        <f t="shared" si="122"/>
        <v>0</v>
      </c>
      <c r="AO480" s="147"/>
    </row>
    <row r="481" spans="18:46">
      <c r="R481" s="97" t="s">
        <v>5712</v>
      </c>
      <c r="S481" s="93">
        <v>984486.34963200008</v>
      </c>
      <c r="U481" s="19" t="s">
        <v>6470</v>
      </c>
      <c r="V481" s="19">
        <v>283</v>
      </c>
      <c r="W481" s="115">
        <v>2014.7222959999999</v>
      </c>
      <c r="X481" s="115">
        <f t="shared" si="100"/>
        <v>570166.40976800001</v>
      </c>
      <c r="Y481" s="261" t="s">
        <v>6471</v>
      </c>
      <c r="Z481" t="s">
        <v>25</v>
      </c>
      <c r="AB481" t="s">
        <v>25</v>
      </c>
      <c r="AI481" s="147"/>
      <c r="AJ481" s="147"/>
      <c r="AK481" s="186"/>
      <c r="AL481" s="147"/>
      <c r="AM481" s="147">
        <f t="shared" si="121"/>
        <v>0</v>
      </c>
      <c r="AN481" s="147">
        <f t="shared" si="122"/>
        <v>0</v>
      </c>
      <c r="AO481" s="147"/>
    </row>
    <row r="482" spans="18:46">
      <c r="R482" s="97" t="s">
        <v>5722</v>
      </c>
      <c r="S482" s="93">
        <v>2143469.938015</v>
      </c>
      <c r="U482" s="19" t="s">
        <v>6473</v>
      </c>
      <c r="V482" s="19">
        <v>1704</v>
      </c>
      <c r="W482" s="115">
        <v>2104.0605820000001</v>
      </c>
      <c r="X482" s="115">
        <f t="shared" si="100"/>
        <v>3585319.2317280001</v>
      </c>
      <c r="Y482" s="261" t="s">
        <v>5103</v>
      </c>
      <c r="AA482" t="s">
        <v>25</v>
      </c>
      <c r="AB482" t="s">
        <v>25</v>
      </c>
      <c r="AI482" s="147"/>
      <c r="AJ482" s="147"/>
      <c r="AK482" s="186"/>
      <c r="AL482" s="147"/>
      <c r="AM482" s="147">
        <f t="shared" si="121"/>
        <v>0</v>
      </c>
      <c r="AN482" s="147">
        <f t="shared" si="122"/>
        <v>0</v>
      </c>
      <c r="AO482" s="147"/>
    </row>
    <row r="483" spans="18:46">
      <c r="R483" s="97" t="s">
        <v>5723</v>
      </c>
      <c r="S483" s="93">
        <v>3085460.5177150001</v>
      </c>
      <c r="U483" s="19" t="s">
        <v>6476</v>
      </c>
      <c r="V483" s="19">
        <v>324</v>
      </c>
      <c r="W483" s="115">
        <v>2088.5824040000002</v>
      </c>
      <c r="X483" s="115">
        <f t="shared" si="100"/>
        <v>676700.69889600005</v>
      </c>
      <c r="Y483" s="261" t="s">
        <v>5103</v>
      </c>
      <c r="Z483" t="s">
        <v>25</v>
      </c>
      <c r="AA483" t="s">
        <v>25</v>
      </c>
      <c r="AB483" t="s">
        <v>25</v>
      </c>
      <c r="AI483" s="147"/>
      <c r="AJ483" s="147"/>
      <c r="AK483" s="186"/>
      <c r="AL483" s="147"/>
      <c r="AM483" s="147">
        <f t="shared" si="121"/>
        <v>0</v>
      </c>
      <c r="AN483" s="147">
        <f t="shared" si="122"/>
        <v>0</v>
      </c>
      <c r="AO483" s="147"/>
    </row>
    <row r="484" spans="18:46">
      <c r="R484" s="97" t="s">
        <v>5724</v>
      </c>
      <c r="S484" s="93">
        <v>8261456.790906</v>
      </c>
      <c r="U484" s="19" t="s">
        <v>6485</v>
      </c>
      <c r="V484" s="19">
        <v>538</v>
      </c>
      <c r="W484" s="115">
        <v>2055.3485930000002</v>
      </c>
      <c r="X484" s="115">
        <f t="shared" si="100"/>
        <v>1105777.5430340001</v>
      </c>
      <c r="Y484" s="261" t="s">
        <v>5103</v>
      </c>
      <c r="Z484" t="s">
        <v>25</v>
      </c>
      <c r="AI484" s="20"/>
      <c r="AJ484" s="20"/>
      <c r="AK484" s="115"/>
      <c r="AL484" s="20"/>
      <c r="AM484" s="20">
        <f t="shared" si="119"/>
        <v>0</v>
      </c>
      <c r="AN484" s="20">
        <f t="shared" si="120"/>
        <v>0</v>
      </c>
      <c r="AO484" s="20"/>
    </row>
    <row r="485" spans="18:46">
      <c r="R485" s="97" t="s">
        <v>5728</v>
      </c>
      <c r="S485" s="93">
        <v>6572373.7593120001</v>
      </c>
      <c r="U485" s="19" t="s">
        <v>6489</v>
      </c>
      <c r="V485" s="19">
        <v>1031</v>
      </c>
      <c r="W485" s="115">
        <v>2245.620621</v>
      </c>
      <c r="X485" s="115">
        <f t="shared" si="100"/>
        <v>2315234.8602510002</v>
      </c>
      <c r="Y485" s="261" t="s">
        <v>5103</v>
      </c>
      <c r="Z485" t="s">
        <v>25</v>
      </c>
      <c r="AB485" t="s">
        <v>25</v>
      </c>
      <c r="AI485" s="20"/>
      <c r="AJ485" s="20"/>
      <c r="AK485" s="115"/>
      <c r="AL485" s="20"/>
      <c r="AM485" s="20">
        <f t="shared" si="119"/>
        <v>0</v>
      </c>
      <c r="AN485" s="20">
        <f t="shared" si="120"/>
        <v>0</v>
      </c>
      <c r="AO485" s="20"/>
    </row>
    <row r="486" spans="18:46">
      <c r="R486" s="97" t="s">
        <v>5729</v>
      </c>
      <c r="S486" s="93">
        <v>2893243.5730909999</v>
      </c>
      <c r="U486" s="19" t="s">
        <v>6491</v>
      </c>
      <c r="V486" s="19">
        <v>1804</v>
      </c>
      <c r="W486" s="115">
        <v>2292.882846</v>
      </c>
      <c r="X486" s="115">
        <f t="shared" si="100"/>
        <v>4136360.6541840001</v>
      </c>
      <c r="Y486" s="261" t="s">
        <v>5103</v>
      </c>
      <c r="AB486" t="s">
        <v>25</v>
      </c>
      <c r="AI486" s="20"/>
      <c r="AJ486" s="20"/>
      <c r="AK486" s="115"/>
      <c r="AL486" s="20"/>
      <c r="AM486" s="20">
        <f t="shared" si="119"/>
        <v>0</v>
      </c>
      <c r="AN486" s="20">
        <f t="shared" si="120"/>
        <v>0</v>
      </c>
      <c r="AO486" s="20"/>
    </row>
    <row r="487" spans="18:46">
      <c r="R487" s="97" t="s">
        <v>5735</v>
      </c>
      <c r="S487" s="93">
        <v>94992058.939007998</v>
      </c>
      <c r="U487" s="19" t="s">
        <v>6493</v>
      </c>
      <c r="V487" s="19">
        <v>1348</v>
      </c>
      <c r="W487" s="115">
        <v>2252.0137020000002</v>
      </c>
      <c r="X487" s="115">
        <f t="shared" si="100"/>
        <v>3035714.4702960001</v>
      </c>
      <c r="Y487" s="261" t="s">
        <v>5103</v>
      </c>
      <c r="AI487" s="97"/>
      <c r="AJ487" s="97"/>
      <c r="AK487" s="115"/>
      <c r="AL487" s="97"/>
      <c r="AM487" s="20">
        <f t="shared" si="119"/>
        <v>0</v>
      </c>
      <c r="AN487" s="20">
        <f t="shared" si="120"/>
        <v>0</v>
      </c>
      <c r="AO487" s="20"/>
    </row>
    <row r="488" spans="18:46">
      <c r="R488" s="97" t="s">
        <v>5742</v>
      </c>
      <c r="S488" s="93">
        <v>275021.925965</v>
      </c>
      <c r="U488" s="19" t="s">
        <v>6501</v>
      </c>
      <c r="V488" s="19">
        <v>-76536</v>
      </c>
      <c r="W488" s="115">
        <v>2350.6086869999999</v>
      </c>
      <c r="X488" s="115">
        <f t="shared" si="100"/>
        <v>-179906186.46823201</v>
      </c>
      <c r="Y488" s="261" t="s">
        <v>6504</v>
      </c>
      <c r="AI488" s="97"/>
      <c r="AJ488" s="97"/>
      <c r="AK488" s="115"/>
      <c r="AL488" s="97"/>
      <c r="AM488" s="20">
        <f t="shared" si="115"/>
        <v>0</v>
      </c>
      <c r="AN488" s="20">
        <f t="shared" si="116"/>
        <v>0</v>
      </c>
      <c r="AO488" s="97"/>
    </row>
    <row r="489" spans="18:46">
      <c r="R489" s="97" t="s">
        <v>5754</v>
      </c>
      <c r="S489" s="93">
        <v>327451.9203</v>
      </c>
      <c r="U489" s="19" t="s">
        <v>6507</v>
      </c>
      <c r="V489" s="19">
        <v>145</v>
      </c>
      <c r="W489" s="115">
        <v>2379.7882030000001</v>
      </c>
      <c r="X489" s="115">
        <f t="shared" si="100"/>
        <v>345069.28943499998</v>
      </c>
      <c r="Y489" s="261" t="s">
        <v>5103</v>
      </c>
      <c r="Z489" t="s">
        <v>25</v>
      </c>
      <c r="AB489" t="s">
        <v>25</v>
      </c>
      <c r="AI489" s="97"/>
      <c r="AJ489" s="97"/>
      <c r="AK489" s="93">
        <f>SUM(AK292:AK488)</f>
        <v>206875387.84822798</v>
      </c>
      <c r="AL489" s="97"/>
      <c r="AM489" s="97"/>
      <c r="AN489" s="97">
        <f>SUM(AN292:AN488)</f>
        <v>218939463030</v>
      </c>
      <c r="AO489" s="93">
        <f>AN489*AO278/31</f>
        <v>117711742.91358097</v>
      </c>
    </row>
    <row r="490" spans="18:46">
      <c r="R490" s="97" t="s">
        <v>5763</v>
      </c>
      <c r="S490" s="93">
        <v>260081.94096800001</v>
      </c>
      <c r="U490" s="187" t="s">
        <v>6507</v>
      </c>
      <c r="V490" s="187">
        <v>55</v>
      </c>
      <c r="W490" s="186">
        <v>2379.7882030000001</v>
      </c>
      <c r="X490" s="186">
        <f t="shared" si="100"/>
        <v>130888.351165</v>
      </c>
      <c r="Y490" s="260" t="s">
        <v>6594</v>
      </c>
      <c r="AA490" t="s">
        <v>25</v>
      </c>
      <c r="AK490" t="s">
        <v>4041</v>
      </c>
      <c r="AN490" t="s">
        <v>284</v>
      </c>
      <c r="AO490" t="s">
        <v>926</v>
      </c>
    </row>
    <row r="491" spans="18:46">
      <c r="R491" s="97" t="s">
        <v>5764</v>
      </c>
      <c r="S491" s="93">
        <v>2909284.5308940001</v>
      </c>
      <c r="U491" s="19" t="s">
        <v>6507</v>
      </c>
      <c r="V491" s="19">
        <v>53</v>
      </c>
      <c r="W491" s="115">
        <v>2379.7882030000001</v>
      </c>
      <c r="X491" s="115">
        <f t="shared" si="100"/>
        <v>126128.77475900001</v>
      </c>
      <c r="Y491" s="261" t="s">
        <v>6595</v>
      </c>
      <c r="AA491" t="s">
        <v>25</v>
      </c>
      <c r="AT491" t="s">
        <v>25</v>
      </c>
    </row>
    <row r="492" spans="18:46">
      <c r="R492" s="97" t="s">
        <v>5765</v>
      </c>
      <c r="S492" s="93">
        <v>37723205.094084002</v>
      </c>
      <c r="U492" s="19" t="s">
        <v>6600</v>
      </c>
      <c r="V492" s="19">
        <v>243</v>
      </c>
      <c r="W492" s="115">
        <v>2336.5653440000001</v>
      </c>
      <c r="X492" s="115">
        <f t="shared" si="100"/>
        <v>567785.37859199999</v>
      </c>
      <c r="Y492" s="261" t="s">
        <v>5103</v>
      </c>
      <c r="AJ492" t="s">
        <v>4043</v>
      </c>
      <c r="AK492" s="112">
        <f>AK489+AO489</f>
        <v>324587130.76180893</v>
      </c>
      <c r="AN492" t="s">
        <v>25</v>
      </c>
    </row>
    <row r="493" spans="18:46">
      <c r="R493" s="97" t="s">
        <v>5766</v>
      </c>
      <c r="S493" s="93">
        <v>1500094.75168</v>
      </c>
      <c r="U493" s="19" t="s">
        <v>6612</v>
      </c>
      <c r="V493" s="19">
        <v>81</v>
      </c>
      <c r="W493" s="115">
        <v>2341.77675</v>
      </c>
      <c r="X493" s="115">
        <f t="shared" si="100"/>
        <v>189683.91675</v>
      </c>
      <c r="Y493" s="261" t="s">
        <v>5103</v>
      </c>
      <c r="Z493" t="s">
        <v>25</v>
      </c>
      <c r="AJ493" t="s">
        <v>4046</v>
      </c>
      <c r="AK493" s="112">
        <f>SUM(N20:N33)</f>
        <v>4764923684</v>
      </c>
    </row>
    <row r="494" spans="18:46">
      <c r="R494" s="97" t="s">
        <v>5768</v>
      </c>
      <c r="S494" s="93">
        <v>7230628.4378079996</v>
      </c>
      <c r="U494" s="187" t="s">
        <v>6613</v>
      </c>
      <c r="V494" s="187">
        <v>21767</v>
      </c>
      <c r="W494" s="186">
        <v>2297.060872</v>
      </c>
      <c r="X494" s="186">
        <f t="shared" si="100"/>
        <v>50000124.000823997</v>
      </c>
      <c r="Y494" s="260" t="s">
        <v>6615</v>
      </c>
      <c r="AJ494" t="s">
        <v>4116</v>
      </c>
      <c r="AK494" s="112">
        <f>AK493-AK489</f>
        <v>4558048296.1517715</v>
      </c>
    </row>
    <row r="495" spans="18:46">
      <c r="R495" s="97" t="s">
        <v>5769</v>
      </c>
      <c r="S495" s="93">
        <v>29767389.390390001</v>
      </c>
      <c r="U495" s="19" t="s">
        <v>6613</v>
      </c>
      <c r="V495" s="19">
        <v>4353</v>
      </c>
      <c r="W495" s="115">
        <v>2297.060872</v>
      </c>
      <c r="X495" s="115">
        <f t="shared" si="100"/>
        <v>9999105.9758160003</v>
      </c>
      <c r="Y495" s="261" t="s">
        <v>6616</v>
      </c>
      <c r="AA495" t="s">
        <v>25</v>
      </c>
      <c r="AC495" t="s">
        <v>25</v>
      </c>
      <c r="AJ495" t="s">
        <v>926</v>
      </c>
      <c r="AK495" s="112">
        <f>AO489</f>
        <v>117711742.91358097</v>
      </c>
    </row>
    <row r="496" spans="18:46">
      <c r="R496" s="97" t="s">
        <v>5771</v>
      </c>
      <c r="S496" s="93">
        <v>151560.25597</v>
      </c>
      <c r="U496" s="19" t="s">
        <v>6613</v>
      </c>
      <c r="V496" s="19">
        <v>226</v>
      </c>
      <c r="W496" s="115">
        <v>2297.060872</v>
      </c>
      <c r="X496" s="115">
        <f t="shared" si="100"/>
        <v>519135.75707200001</v>
      </c>
      <c r="Y496" s="261" t="s">
        <v>5103</v>
      </c>
      <c r="AB496" t="s">
        <v>25</v>
      </c>
      <c r="AJ496" t="s">
        <v>4047</v>
      </c>
      <c r="AK496" s="112">
        <f>AK494-AK495</f>
        <v>4440336553.2381907</v>
      </c>
      <c r="AN496" t="s">
        <v>25</v>
      </c>
      <c r="AO496" t="s">
        <v>25</v>
      </c>
    </row>
    <row r="497" spans="18:41">
      <c r="R497" s="97" t="s">
        <v>5774</v>
      </c>
      <c r="S497" s="93">
        <v>481318.88078800001</v>
      </c>
      <c r="U497" s="19" t="s">
        <v>6620</v>
      </c>
      <c r="V497" s="19">
        <v>1416</v>
      </c>
      <c r="W497" s="115">
        <v>2405.6595360000001</v>
      </c>
      <c r="X497" s="115">
        <f t="shared" si="100"/>
        <v>3406413.9029760002</v>
      </c>
      <c r="Y497" s="261" t="s">
        <v>5103</v>
      </c>
      <c r="AA497" t="s">
        <v>25</v>
      </c>
      <c r="AM497" t="s">
        <v>25</v>
      </c>
      <c r="AN497" t="s">
        <v>25</v>
      </c>
      <c r="AO497" t="s">
        <v>25</v>
      </c>
    </row>
    <row r="498" spans="18:41">
      <c r="R498" s="97" t="s">
        <v>5786</v>
      </c>
      <c r="S498" s="93">
        <v>146277.56820000001</v>
      </c>
      <c r="U498" s="19" t="s">
        <v>6622</v>
      </c>
      <c r="V498" s="19">
        <v>172</v>
      </c>
      <c r="W498" s="115">
        <v>2529.2810939999999</v>
      </c>
      <c r="X498" s="115">
        <f t="shared" si="100"/>
        <v>435036.348168</v>
      </c>
      <c r="Y498" s="261" t="s">
        <v>5103</v>
      </c>
      <c r="AA498" t="s">
        <v>25</v>
      </c>
    </row>
    <row r="499" spans="18:41">
      <c r="R499" s="97" t="s">
        <v>5789</v>
      </c>
      <c r="S499" s="93">
        <v>424693.40162399999</v>
      </c>
      <c r="U499" s="19" t="s">
        <v>6632</v>
      </c>
      <c r="V499" s="19">
        <v>-3909</v>
      </c>
      <c r="W499" s="115">
        <v>2881.8852230000002</v>
      </c>
      <c r="X499" s="115">
        <f>V499*W499</f>
        <v>-11265289.336707002</v>
      </c>
      <c r="Y499" s="261" t="s">
        <v>6633</v>
      </c>
    </row>
    <row r="500" spans="18:41">
      <c r="R500" s="97" t="s">
        <v>5791</v>
      </c>
      <c r="S500" s="93">
        <v>558320.40202399995</v>
      </c>
      <c r="U500" s="187" t="s">
        <v>6632</v>
      </c>
      <c r="V500" s="187">
        <v>-932</v>
      </c>
      <c r="W500" s="186">
        <v>2881.8852230000002</v>
      </c>
      <c r="X500" s="186">
        <f t="shared" si="100"/>
        <v>-2685917.0278360001</v>
      </c>
      <c r="Y500" s="260" t="s">
        <v>6634</v>
      </c>
      <c r="AB500" t="s">
        <v>25</v>
      </c>
      <c r="AO500" t="s">
        <v>25</v>
      </c>
    </row>
    <row r="501" spans="18:41">
      <c r="R501" s="97" t="s">
        <v>5813</v>
      </c>
      <c r="S501" s="93">
        <v>207642.22201140001</v>
      </c>
      <c r="U501" s="19" t="s">
        <v>6645</v>
      </c>
      <c r="V501" s="19">
        <v>33</v>
      </c>
      <c r="W501" s="115">
        <v>2905.0202519999998</v>
      </c>
      <c r="X501" s="115">
        <f t="shared" si="100"/>
        <v>95865.668315999996</v>
      </c>
      <c r="Y501" s="261" t="s">
        <v>4406</v>
      </c>
      <c r="AC501" t="s">
        <v>25</v>
      </c>
      <c r="AO501" t="s">
        <v>25</v>
      </c>
    </row>
    <row r="502" spans="18:41">
      <c r="R502" s="97" t="s">
        <v>5813</v>
      </c>
      <c r="S502" s="93">
        <v>33832510.64875</v>
      </c>
      <c r="U502" s="187" t="s">
        <v>6667</v>
      </c>
      <c r="V502" s="187">
        <v>10421</v>
      </c>
      <c r="W502" s="186">
        <v>2780.2819920000002</v>
      </c>
      <c r="X502" s="186">
        <f t="shared" si="100"/>
        <v>28973318.638632003</v>
      </c>
      <c r="Y502" s="260" t="s">
        <v>6670</v>
      </c>
    </row>
    <row r="503" spans="18:41">
      <c r="R503" s="97" t="s">
        <v>5824</v>
      </c>
      <c r="S503" s="93">
        <v>637977.33504399995</v>
      </c>
      <c r="U503" s="19" t="s">
        <v>6667</v>
      </c>
      <c r="V503" s="19">
        <v>835</v>
      </c>
      <c r="W503" s="115">
        <v>2780.2819920000002</v>
      </c>
      <c r="X503" s="115">
        <f t="shared" si="100"/>
        <v>2321535.4633200001</v>
      </c>
      <c r="Y503" s="261" t="s">
        <v>5103</v>
      </c>
    </row>
    <row r="504" spans="18:41">
      <c r="R504" s="97" t="s">
        <v>5825</v>
      </c>
      <c r="S504" s="93">
        <v>466552.25632400002</v>
      </c>
      <c r="U504" s="19" t="s">
        <v>6998</v>
      </c>
      <c r="V504" s="19">
        <v>410</v>
      </c>
      <c r="W504" s="115">
        <v>2678.4068379999999</v>
      </c>
      <c r="X504" s="115">
        <f t="shared" si="100"/>
        <v>1098146.8035800001</v>
      </c>
      <c r="Y504" s="261" t="s">
        <v>5103</v>
      </c>
      <c r="AC504" t="s">
        <v>25</v>
      </c>
    </row>
    <row r="505" spans="18:41">
      <c r="R505" s="97" t="s">
        <v>5826</v>
      </c>
      <c r="S505" s="93">
        <v>149316.98805000001</v>
      </c>
      <c r="U505" s="19" t="s">
        <v>7005</v>
      </c>
      <c r="V505" s="19">
        <v>201</v>
      </c>
      <c r="W505" s="115">
        <v>2688.6794049999999</v>
      </c>
      <c r="X505" s="115">
        <f t="shared" si="100"/>
        <v>540424.560405</v>
      </c>
      <c r="Y505" s="261" t="s">
        <v>5103</v>
      </c>
      <c r="AA505" t="s">
        <v>25</v>
      </c>
    </row>
    <row r="506" spans="18:41">
      <c r="R506" s="97" t="s">
        <v>5826</v>
      </c>
      <c r="S506" s="93">
        <v>189134.85153000001</v>
      </c>
      <c r="U506" s="19" t="s">
        <v>7007</v>
      </c>
      <c r="V506" s="19">
        <v>1133</v>
      </c>
      <c r="W506" s="115">
        <v>2455.1740869999999</v>
      </c>
      <c r="X506" s="115">
        <f t="shared" si="100"/>
        <v>2781712.2405709997</v>
      </c>
      <c r="Y506" s="261" t="s">
        <v>5103</v>
      </c>
      <c r="AA506" t="s">
        <v>25</v>
      </c>
      <c r="AB506" t="s">
        <v>25</v>
      </c>
      <c r="AC506" t="s">
        <v>25</v>
      </c>
    </row>
    <row r="507" spans="18:41" ht="30">
      <c r="R507" s="97" t="s">
        <v>5828</v>
      </c>
      <c r="S507" s="93">
        <v>564888.82799599995</v>
      </c>
      <c r="U507" s="19" t="s">
        <v>7012</v>
      </c>
      <c r="V507" s="19">
        <v>59</v>
      </c>
      <c r="W507" s="115">
        <v>2706.4553110000002</v>
      </c>
      <c r="X507" s="115">
        <f t="shared" si="100"/>
        <v>159680.86334900002</v>
      </c>
      <c r="Y507" s="261" t="s">
        <v>7013</v>
      </c>
      <c r="Z507" t="s">
        <v>25</v>
      </c>
      <c r="AA507" t="s">
        <v>25</v>
      </c>
      <c r="AB507" t="s">
        <v>25</v>
      </c>
    </row>
    <row r="508" spans="18:41">
      <c r="R508" s="97" t="s">
        <v>5831</v>
      </c>
      <c r="S508" s="93">
        <v>8762299.2047910001</v>
      </c>
      <c r="U508" s="19" t="s">
        <v>7040</v>
      </c>
      <c r="V508" s="19">
        <v>4795</v>
      </c>
      <c r="W508" s="115">
        <v>2908.4025580000002</v>
      </c>
      <c r="X508" s="115">
        <f t="shared" si="100"/>
        <v>13945790.265610002</v>
      </c>
      <c r="Y508" s="261" t="s">
        <v>5344</v>
      </c>
    </row>
    <row r="509" spans="18:41">
      <c r="R509" s="97" t="s">
        <v>5831</v>
      </c>
      <c r="S509" s="93">
        <v>-341847876.93843603</v>
      </c>
      <c r="U509" s="19" t="s">
        <v>7042</v>
      </c>
      <c r="V509" s="19">
        <v>164</v>
      </c>
      <c r="W509" s="115">
        <v>2792.1636870000002</v>
      </c>
      <c r="X509" s="115">
        <f t="shared" si="100"/>
        <v>457914.84466800001</v>
      </c>
      <c r="Y509" s="261" t="s">
        <v>5344</v>
      </c>
    </row>
    <row r="510" spans="18:41">
      <c r="R510" s="97" t="s">
        <v>5863</v>
      </c>
      <c r="S510" s="93">
        <v>259993.58394100002</v>
      </c>
      <c r="U510" s="19" t="s">
        <v>7044</v>
      </c>
      <c r="V510" s="19">
        <v>352</v>
      </c>
      <c r="W510" s="115">
        <v>2768.6657369999998</v>
      </c>
      <c r="X510" s="115">
        <f t="shared" si="100"/>
        <v>974570.33942399989</v>
      </c>
      <c r="Y510" s="261" t="s">
        <v>5344</v>
      </c>
    </row>
    <row r="511" spans="18:41">
      <c r="R511" s="97" t="s">
        <v>5865</v>
      </c>
      <c r="S511" s="93">
        <v>269955.31205999997</v>
      </c>
      <c r="U511" s="19"/>
      <c r="V511" s="19"/>
      <c r="W511" s="115"/>
      <c r="X511" s="115"/>
      <c r="Y511" s="261"/>
    </row>
    <row r="512" spans="18:41">
      <c r="R512" s="97" t="s">
        <v>6406</v>
      </c>
      <c r="S512" s="93">
        <v>560534.38387200003</v>
      </c>
      <c r="U512" s="19"/>
      <c r="V512" s="19"/>
      <c r="W512" s="115"/>
      <c r="X512" s="115"/>
      <c r="Y512" s="261"/>
      <c r="AA512" t="s">
        <v>25</v>
      </c>
    </row>
    <row r="513" spans="15:28">
      <c r="P513" t="s">
        <v>25</v>
      </c>
      <c r="R513" s="97" t="s">
        <v>6412</v>
      </c>
      <c r="S513" s="93">
        <v>581484.96802499995</v>
      </c>
      <c r="U513" s="19"/>
      <c r="V513" s="19"/>
      <c r="W513" s="115"/>
      <c r="X513" s="115"/>
      <c r="Y513" s="261"/>
    </row>
    <row r="514" spans="15:28">
      <c r="R514" s="97" t="s">
        <v>6415</v>
      </c>
      <c r="S514" s="93">
        <v>2136964.3409779998</v>
      </c>
      <c r="U514" s="19"/>
      <c r="V514" s="19"/>
      <c r="W514" s="115"/>
      <c r="X514" s="115"/>
      <c r="Y514" s="261"/>
    </row>
    <row r="515" spans="15:28">
      <c r="R515" s="97" t="s">
        <v>6419</v>
      </c>
      <c r="S515" s="93">
        <v>593783.22629999998</v>
      </c>
      <c r="U515" s="19"/>
      <c r="V515" s="19"/>
      <c r="W515" s="115"/>
      <c r="X515" s="115">
        <f t="shared" si="100"/>
        <v>0</v>
      </c>
      <c r="Y515" s="261"/>
      <c r="Z515" t="s">
        <v>25</v>
      </c>
      <c r="AA515" t="s">
        <v>25</v>
      </c>
    </row>
    <row r="516" spans="15:28">
      <c r="R516" s="97" t="s">
        <v>6423</v>
      </c>
      <c r="S516" s="93">
        <v>469469.96222000004</v>
      </c>
      <c r="U516" s="19"/>
      <c r="V516" s="19"/>
      <c r="W516" s="115"/>
      <c r="X516" s="115">
        <f t="shared" si="100"/>
        <v>0</v>
      </c>
      <c r="Y516" s="261"/>
    </row>
    <row r="517" spans="15:28">
      <c r="R517" s="97" t="s">
        <v>6465</v>
      </c>
      <c r="S517" s="93">
        <v>73977944.489465997</v>
      </c>
      <c r="U517" s="97"/>
      <c r="V517" s="166"/>
      <c r="W517" s="111"/>
      <c r="X517" s="115">
        <f t="shared" si="100"/>
        <v>0</v>
      </c>
      <c r="Y517" s="97"/>
      <c r="AB517" t="s">
        <v>25</v>
      </c>
    </row>
    <row r="518" spans="15:28">
      <c r="R518" s="97" t="s">
        <v>6470</v>
      </c>
      <c r="S518" s="93">
        <v>570166.40976800001</v>
      </c>
      <c r="U518" s="166"/>
      <c r="V518" s="166">
        <f>SUM(V165:V517)</f>
        <v>4321806</v>
      </c>
      <c r="W518" s="97"/>
      <c r="X518" s="97"/>
      <c r="Y518" s="97"/>
    </row>
    <row r="519" spans="15:28">
      <c r="R519" s="97" t="s">
        <v>6473</v>
      </c>
      <c r="S519" s="93">
        <v>3585319.2317280001</v>
      </c>
      <c r="U519" s="97"/>
      <c r="V519" s="97" t="s">
        <v>6</v>
      </c>
      <c r="W519" s="97"/>
      <c r="X519" s="97"/>
      <c r="Y519" s="97"/>
      <c r="Z519" t="s">
        <v>25</v>
      </c>
    </row>
    <row r="520" spans="15:28">
      <c r="R520" s="97" t="s">
        <v>6476</v>
      </c>
      <c r="S520" s="93">
        <v>676700.69889600005</v>
      </c>
      <c r="U520" s="197" t="s">
        <v>4433</v>
      </c>
    </row>
    <row r="521" spans="15:28">
      <c r="R521" s="97" t="s">
        <v>6485</v>
      </c>
      <c r="S521" s="93">
        <v>1105777.5430340001</v>
      </c>
      <c r="U521" s="196">
        <f>S181/V518</f>
        <v>2768.6657371941269</v>
      </c>
      <c r="Y521" t="s">
        <v>25</v>
      </c>
    </row>
    <row r="522" spans="15:28">
      <c r="R522" s="97" t="s">
        <v>6489</v>
      </c>
      <c r="S522" s="93">
        <v>2315234.8602510002</v>
      </c>
      <c r="X522" s="112"/>
    </row>
    <row r="523" spans="15:28">
      <c r="R523" s="97" t="s">
        <v>6491</v>
      </c>
      <c r="S523" s="93">
        <v>4136360.6541840001</v>
      </c>
      <c r="V523" s="94" t="s">
        <v>267</v>
      </c>
      <c r="W523" t="s">
        <v>4434</v>
      </c>
      <c r="Y523" t="s">
        <v>25</v>
      </c>
    </row>
    <row r="524" spans="15:28">
      <c r="O524" s="112"/>
      <c r="R524" s="97" t="s">
        <v>6493</v>
      </c>
      <c r="S524" s="93">
        <v>3035714.4702960001</v>
      </c>
      <c r="U524" s="112"/>
      <c r="V524" s="93">
        <v>-974858</v>
      </c>
      <c r="W524">
        <f>V524/U521</f>
        <v>-352.10389860495002</v>
      </c>
      <c r="Y524" t="s">
        <v>25</v>
      </c>
    </row>
    <row r="525" spans="15:28">
      <c r="R525" s="97" t="s">
        <v>6501</v>
      </c>
      <c r="S525" s="93">
        <v>-179906186.46823201</v>
      </c>
      <c r="U525" t="s">
        <v>25</v>
      </c>
      <c r="Y525" t="s">
        <v>25</v>
      </c>
    </row>
    <row r="526" spans="15:28">
      <c r="R526" s="97" t="s">
        <v>6507</v>
      </c>
      <c r="S526" s="93">
        <v>345069.28943499998</v>
      </c>
      <c r="U526" t="s">
        <v>25</v>
      </c>
      <c r="V526" s="94" t="s">
        <v>25</v>
      </c>
      <c r="W526" s="22"/>
      <c r="X526" s="213"/>
      <c r="Y526" s="270" t="s">
        <v>25</v>
      </c>
    </row>
    <row r="527" spans="15:28">
      <c r="R527" s="97" t="s">
        <v>6600</v>
      </c>
      <c r="S527" s="93">
        <v>567785.37859199999</v>
      </c>
      <c r="W527" t="s">
        <v>25</v>
      </c>
      <c r="Y527" t="s">
        <v>25</v>
      </c>
    </row>
    <row r="528" spans="15:28">
      <c r="R528" s="97" t="s">
        <v>6612</v>
      </c>
      <c r="S528" s="93">
        <v>189683.91675</v>
      </c>
      <c r="X528" s="112"/>
      <c r="Y528" t="s">
        <v>25</v>
      </c>
    </row>
    <row r="529" spans="18:25">
      <c r="R529" s="97" t="s">
        <v>6613</v>
      </c>
      <c r="S529" s="93">
        <v>10000000</v>
      </c>
      <c r="U529" s="22"/>
      <c r="W529" s="213"/>
    </row>
    <row r="530" spans="18:25">
      <c r="R530" s="97" t="s">
        <v>6613</v>
      </c>
      <c r="S530" s="93">
        <v>519135.75707200001</v>
      </c>
      <c r="U530" s="22"/>
      <c r="X530" s="270"/>
    </row>
    <row r="531" spans="18:25">
      <c r="R531" s="97" t="s">
        <v>6620</v>
      </c>
      <c r="S531" s="93">
        <v>3406413.9029760002</v>
      </c>
    </row>
    <row r="532" spans="18:25">
      <c r="R532" s="97" t="s">
        <v>6622</v>
      </c>
      <c r="S532" s="93">
        <v>435036.348168</v>
      </c>
    </row>
    <row r="533" spans="18:25">
      <c r="R533" s="97" t="s">
        <v>6667</v>
      </c>
      <c r="S533" s="93">
        <v>2321535.4633200001</v>
      </c>
      <c r="U533" s="97" t="s">
        <v>4435</v>
      </c>
      <c r="V533" s="97" t="s">
        <v>4416</v>
      </c>
      <c r="W533" s="97" t="s">
        <v>936</v>
      </c>
      <c r="X533" s="421"/>
    </row>
    <row r="534" spans="18:25">
      <c r="R534" s="97" t="s">
        <v>6998</v>
      </c>
      <c r="S534" s="93">
        <v>1098146.8035800001</v>
      </c>
      <c r="U534" s="93">
        <f>T234+S302+S544</f>
        <v>2394605556.7844381</v>
      </c>
      <c r="V534" s="93">
        <f>S181</f>
        <v>11965636195</v>
      </c>
      <c r="W534" s="93">
        <f>V534-U534</f>
        <v>9571030638.2155609</v>
      </c>
    </row>
    <row r="535" spans="18:25">
      <c r="R535" s="97" t="s">
        <v>7005</v>
      </c>
      <c r="S535" s="93">
        <v>540424.560405</v>
      </c>
      <c r="X535" s="94" t="s">
        <v>25</v>
      </c>
    </row>
    <row r="536" spans="18:25">
      <c r="R536" s="97" t="s">
        <v>7007</v>
      </c>
      <c r="S536" s="93">
        <v>2781712.2405709997</v>
      </c>
    </row>
    <row r="537" spans="18:25">
      <c r="R537" s="97" t="s">
        <v>7012</v>
      </c>
      <c r="S537" s="93">
        <v>159680.86334900002</v>
      </c>
      <c r="U537" s="112"/>
      <c r="W537" s="112"/>
    </row>
    <row r="538" spans="18:25">
      <c r="R538" s="97" t="s">
        <v>7040</v>
      </c>
      <c r="S538" s="93">
        <v>13945790.265610002</v>
      </c>
    </row>
    <row r="539" spans="18:25">
      <c r="R539" s="97" t="s">
        <v>7042</v>
      </c>
      <c r="S539" s="93">
        <v>457914.84466800001</v>
      </c>
      <c r="U539" s="112"/>
    </row>
    <row r="540" spans="18:25">
      <c r="R540" s="97" t="s">
        <v>7044</v>
      </c>
      <c r="S540" s="93">
        <v>974570.33942399989</v>
      </c>
    </row>
    <row r="541" spans="18:25">
      <c r="R541" s="97"/>
      <c r="S541" s="93"/>
      <c r="U541" s="112"/>
    </row>
    <row r="542" spans="18:25">
      <c r="R542" s="97" t="s">
        <v>25</v>
      </c>
      <c r="S542" s="93"/>
      <c r="U542" t="s">
        <v>25</v>
      </c>
    </row>
    <row r="543" spans="18:25">
      <c r="R543" s="97" t="s">
        <v>25</v>
      </c>
      <c r="S543" s="97" t="s">
        <v>25</v>
      </c>
      <c r="U543" t="s">
        <v>25</v>
      </c>
      <c r="Y543" s="112"/>
    </row>
    <row r="544" spans="18:25">
      <c r="R544" s="97"/>
      <c r="S544" s="93">
        <f>SUM(S307:S543)</f>
        <v>2081809977.2191749</v>
      </c>
      <c r="X544" s="94" t="s">
        <v>25</v>
      </c>
    </row>
    <row r="545" spans="18:25">
      <c r="S545" s="97" t="s">
        <v>6</v>
      </c>
    </row>
    <row r="546" spans="18:25">
      <c r="U546" t="s">
        <v>25</v>
      </c>
    </row>
    <row r="547" spans="18:25">
      <c r="R547" t="s">
        <v>25</v>
      </c>
      <c r="U547" s="421"/>
      <c r="V547" s="421"/>
      <c r="W547" s="421"/>
    </row>
    <row r="548" spans="18:25">
      <c r="R548" t="s">
        <v>25</v>
      </c>
      <c r="U548" s="421"/>
      <c r="V548" s="421"/>
      <c r="W548" s="421"/>
      <c r="X548" s="94" t="s">
        <v>25</v>
      </c>
    </row>
    <row r="549" spans="18:25">
      <c r="R549" t="s">
        <v>25</v>
      </c>
      <c r="S549" t="s">
        <v>25</v>
      </c>
      <c r="U549" s="421"/>
      <c r="V549" s="421"/>
      <c r="W549" s="421"/>
      <c r="Y549" t="s">
        <v>25</v>
      </c>
    </row>
    <row r="550" spans="18:25">
      <c r="R550" t="s">
        <v>25</v>
      </c>
      <c r="S550" t="s">
        <v>25</v>
      </c>
      <c r="U550" s="421"/>
      <c r="V550" s="421"/>
      <c r="W550" s="421"/>
    </row>
    <row r="551" spans="18:25">
      <c r="R551" s="112"/>
      <c r="S551" t="s">
        <v>25</v>
      </c>
      <c r="U551" s="421"/>
      <c r="V551" s="421"/>
      <c r="W551" s="421"/>
    </row>
    <row r="552" spans="18:25">
      <c r="U552" s="421"/>
      <c r="V552" s="421"/>
      <c r="W552" s="421"/>
    </row>
    <row r="553" spans="18:25">
      <c r="S553" t="s">
        <v>25</v>
      </c>
      <c r="U553" s="421"/>
      <c r="V553" s="421"/>
      <c r="W553" s="421"/>
    </row>
    <row r="554" spans="18:25">
      <c r="R554" t="s">
        <v>25</v>
      </c>
      <c r="U554" s="421"/>
      <c r="V554" s="421"/>
      <c r="W554" s="421"/>
    </row>
    <row r="555" spans="18:25">
      <c r="U555" s="421"/>
      <c r="V555" s="421"/>
      <c r="W555" s="421"/>
    </row>
    <row r="556" spans="18:25">
      <c r="U556" s="421"/>
      <c r="V556" s="421"/>
      <c r="W556" s="421"/>
    </row>
    <row r="557" spans="18:25">
      <c r="U557" s="421"/>
      <c r="V557" s="421"/>
      <c r="W557" s="421"/>
    </row>
    <row r="558" spans="18:25">
      <c r="U558" s="421"/>
      <c r="V558" s="421"/>
      <c r="W558" s="421"/>
      <c r="Y558" t="s">
        <v>25</v>
      </c>
    </row>
    <row r="559" spans="18:25">
      <c r="U559" s="421"/>
      <c r="V559" s="421"/>
      <c r="W559" s="421"/>
    </row>
    <row r="560" spans="18:25">
      <c r="U560" s="421"/>
      <c r="V560" s="421"/>
      <c r="W560" s="421"/>
    </row>
    <row r="561" spans="21:24">
      <c r="U561" s="421"/>
      <c r="V561" s="421"/>
      <c r="W561" s="421"/>
    </row>
    <row r="563" spans="21:24">
      <c r="U563" s="94"/>
      <c r="W563" s="94"/>
    </row>
    <row r="564" spans="21:24">
      <c r="U564" s="94"/>
      <c r="W564" s="94"/>
      <c r="X564" s="112"/>
    </row>
    <row r="565" spans="21:24">
      <c r="U565" s="94"/>
      <c r="W565" s="94"/>
    </row>
    <row r="566" spans="21:24">
      <c r="U566" s="94"/>
      <c r="W566" s="94"/>
    </row>
    <row r="568" spans="21:24">
      <c r="V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zoomScale="80" zoomScaleNormal="80" workbookViewId="0">
      <selection activeCell="D37" sqref="D3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1.4137931034482758</v>
      </c>
      <c r="J1" s="400">
        <f t="shared" ref="J1:J38" si="2">I1/H1</f>
        <v>1.1353743435248138</v>
      </c>
      <c r="K1" s="32">
        <f t="shared" ref="K1:K39" si="3">(1/J1-1.0256)*100</f>
        <v>-14.483322408760701</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1.4137931034482758</v>
      </c>
      <c r="J2" s="400">
        <f>I2/H2</f>
        <v>1.0720844443731954</v>
      </c>
      <c r="K2" s="32">
        <f t="shared" si="3"/>
        <v>-9.2837655346580732</v>
      </c>
      <c r="L2" s="400" t="s">
        <v>25</v>
      </c>
      <c r="M2" s="400"/>
      <c r="N2" s="400">
        <f>H2/H1</f>
        <v>1.059034434725542</v>
      </c>
      <c r="O2" s="40"/>
      <c r="P2" s="40"/>
      <c r="Q2" s="97" t="s">
        <v>4216</v>
      </c>
      <c r="R2" s="278">
        <v>1590</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1.4137931034482758</v>
      </c>
      <c r="J3" s="400">
        <f t="shared" si="2"/>
        <v>1.0621523269048878</v>
      </c>
      <c r="K3" s="32">
        <f t="shared" si="3"/>
        <v>-8.4115455204057064</v>
      </c>
      <c r="L3" s="400"/>
      <c r="M3" s="400"/>
      <c r="N3" s="400">
        <f>H3/H2</f>
        <v>1.0093509350935093</v>
      </c>
      <c r="O3" s="40"/>
      <c r="P3" s="40"/>
      <c r="Q3" s="97" t="s">
        <v>5267</v>
      </c>
      <c r="R3" s="288">
        <v>1550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18.050314465408807</v>
      </c>
      <c r="J4" s="32">
        <f t="shared" si="2"/>
        <v>1.1337153359402237</v>
      </c>
      <c r="K4" s="32">
        <f t="shared" si="3"/>
        <v>-14.354436548688799</v>
      </c>
      <c r="L4" s="32"/>
      <c r="M4" s="32"/>
      <c r="N4" s="402">
        <v>1</v>
      </c>
      <c r="O4" s="40"/>
      <c r="P4" s="191"/>
      <c r="Q4" s="97" t="s">
        <v>5805</v>
      </c>
      <c r="R4" s="346">
        <v>1470</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18.050314465408807</v>
      </c>
      <c r="J5" s="32">
        <f t="shared" si="2"/>
        <v>1.1168987515913307</v>
      </c>
      <c r="K5" s="32">
        <f t="shared" si="3"/>
        <v>-13.026369617190115</v>
      </c>
      <c r="L5" s="32"/>
      <c r="M5" s="32"/>
      <c r="N5" s="402">
        <f>H5/H4</f>
        <v>1.0150564984739514</v>
      </c>
      <c r="O5" s="40"/>
      <c r="P5" s="191"/>
      <c r="Q5" s="97" t="s">
        <v>4358</v>
      </c>
      <c r="R5" s="277">
        <v>28700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18.050314465408807</v>
      </c>
      <c r="J6" s="32">
        <f t="shared" si="2"/>
        <v>1.1075757236147752</v>
      </c>
      <c r="K6" s="32">
        <f t="shared" si="3"/>
        <v>-12.27271952979272</v>
      </c>
      <c r="L6" s="32"/>
      <c r="M6" s="32"/>
      <c r="N6" s="402">
        <f>H6/H5</f>
        <v>1.0084175084175087</v>
      </c>
      <c r="O6" s="40"/>
      <c r="P6" s="191"/>
      <c r="Q6" s="97" t="s">
        <v>4354</v>
      </c>
      <c r="R6" s="287">
        <v>20300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18.050314465408807</v>
      </c>
      <c r="J7" s="32">
        <f t="shared" ref="J7:J9" si="7">I7/H7</f>
        <v>1.1038670378171396</v>
      </c>
      <c r="K7" s="32">
        <f t="shared" ref="K7:K9" si="8">(1/J7-1.0256)*100</f>
        <v>-11.969379414257475</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18.050314465408807</v>
      </c>
      <c r="J8" s="32">
        <f t="shared" si="7"/>
        <v>1.1930506782003716</v>
      </c>
      <c r="K8" s="32">
        <f t="shared" si="8"/>
        <v>-18.741263858093127</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18.050314465408807</v>
      </c>
      <c r="J9" s="32">
        <f t="shared" si="7"/>
        <v>1.1221443500494979</v>
      </c>
      <c r="K9" s="32">
        <f t="shared" si="8"/>
        <v>-13.444905319365564</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18.050314465408807</v>
      </c>
      <c r="J10" s="32">
        <f t="shared" ref="J10" si="10">I10/H10</f>
        <v>1.1046607626321265</v>
      </c>
      <c r="K10" s="32">
        <f t="shared" ref="K10" si="11">(1/J10-1.0256)*100</f>
        <v>-12.034470912024297</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12.767295597484276</v>
      </c>
      <c r="J11" s="400">
        <f>I11/H11</f>
        <v>1.2386023339901746</v>
      </c>
      <c r="K11" s="400">
        <f>(1/J11-1.0256)*100</f>
        <v>-21.82383694284783</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12.767295597484276</v>
      </c>
      <c r="J12" s="400">
        <f t="shared" si="2"/>
        <v>1.2281209208496497</v>
      </c>
      <c r="K12" s="400">
        <f t="shared" si="3"/>
        <v>-21.134793163838395</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12.767295597484276</v>
      </c>
      <c r="J13" s="400">
        <f t="shared" si="2"/>
        <v>1.2162913848344605</v>
      </c>
      <c r="K13" s="400">
        <f t="shared" si="3"/>
        <v>-20.342859233513209</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12.767295597484276</v>
      </c>
      <c r="J14" s="400">
        <f t="shared" si="2"/>
        <v>1.2004399199743563</v>
      </c>
      <c r="K14" s="400">
        <f t="shared" si="3"/>
        <v>-19.257205469361448</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12.767295597484276</v>
      </c>
      <c r="J15" s="400">
        <f t="shared" si="2"/>
        <v>1.2102390487593409</v>
      </c>
      <c r="K15" s="400">
        <f t="shared" si="3"/>
        <v>-19.931696027728119</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12.767295597484276</v>
      </c>
      <c r="J16" s="400">
        <f t="shared" si="2"/>
        <v>1.1801326875885343</v>
      </c>
      <c r="K16" s="400">
        <f t="shared" si="3"/>
        <v>-17.823765632711599</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12.767295597484276</v>
      </c>
      <c r="J17" s="400">
        <f t="shared" si="2"/>
        <v>1.1574194611518496</v>
      </c>
      <c r="K17" s="400">
        <f t="shared" si="3"/>
        <v>-16.160899797830229</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12.767295597484276</v>
      </c>
      <c r="J18" s="400">
        <f t="shared" si="2"/>
        <v>1.1357376005095137</v>
      </c>
      <c r="K18" s="400">
        <f t="shared" si="3"/>
        <v>-14.511493060423398</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12.767295597484276</v>
      </c>
      <c r="J19" s="400">
        <f t="shared" si="2"/>
        <v>1.1271430008673968</v>
      </c>
      <c r="K19" s="400">
        <f t="shared" si="3"/>
        <v>-13.840112707043694</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12.767295597484276</v>
      </c>
      <c r="J20" s="400">
        <f>I20/H20</f>
        <v>1.1064018989838142</v>
      </c>
      <c r="K20" s="400">
        <f t="shared" si="3"/>
        <v>-12.176930256676188</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12.767295597484276</v>
      </c>
      <c r="J21" s="400">
        <f t="shared" si="2"/>
        <v>1.0379149364998421</v>
      </c>
      <c r="K21" s="400">
        <f t="shared" si="3"/>
        <v>-6.2129907381141098</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12.767295597484276</v>
      </c>
      <c r="J22" s="400">
        <f>I22/H22</f>
        <v>1.0405918012204036</v>
      </c>
      <c r="K22" s="400">
        <f t="shared" ref="K22" si="15">(1/J22-1.0256)*100</f>
        <v>-6.4608380781779884</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12.767295597484276</v>
      </c>
      <c r="J23" s="400">
        <f t="shared" ref="J23:J24" si="16">I23/H23</f>
        <v>1.0265285795461883</v>
      </c>
      <c r="K23" s="400">
        <f t="shared" ref="K23:K24" si="17">(1/J23-1.0256)*100</f>
        <v>-5.1443001427116775</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12.767295597484276</v>
      </c>
      <c r="J24" s="400">
        <f t="shared" si="16"/>
        <v>1.0166948901875243</v>
      </c>
      <c r="K24" s="400">
        <f t="shared" si="17"/>
        <v>-4.2020747609388565</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1.0258064516129033</v>
      </c>
      <c r="J25" s="400">
        <f t="shared" ref="J25:J26" si="22">I25/H25</f>
        <v>1.1426887966804979</v>
      </c>
      <c r="K25" s="400">
        <f>(1/J25-1.0256)*100</f>
        <v>-15.047109096983169</v>
      </c>
      <c r="L25" s="400"/>
      <c r="M25" s="400"/>
      <c r="N25" s="400">
        <f>1</f>
        <v>1</v>
      </c>
      <c r="O25" s="405">
        <f t="shared" ref="O25:O27" si="23">F25-C25</f>
        <v>137.29999999999995</v>
      </c>
      <c r="P25" s="405">
        <f>R3-R2</f>
        <v>-40</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1.0258064516129033</v>
      </c>
      <c r="J26" s="400">
        <f t="shared" si="22"/>
        <v>1.1321469914417381</v>
      </c>
      <c r="K26" s="400">
        <f>(1/J26-1.0256)*100</f>
        <v>-14.232246840797147</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1.0258064516129033</v>
      </c>
      <c r="J27" s="400">
        <f t="shared" ref="J27" si="24">I27/H27</f>
        <v>1.10776358652471</v>
      </c>
      <c r="K27" s="400">
        <f t="shared" ref="K27" si="25">(1/J27-1.0256)*100</f>
        <v>-12.288031128265132</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1.0258064516129033</v>
      </c>
      <c r="J28" s="400">
        <f t="shared" ref="J28" si="27">I28/H28</f>
        <v>1.0883594540563222</v>
      </c>
      <c r="K28" s="400">
        <f t="shared" ref="K28" si="28">(1/J28-1.0256)*100</f>
        <v>-10.678591126029735</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1.0258064516129033</v>
      </c>
      <c r="J29" s="400">
        <f t="shared" ref="J29" si="31">I29/H29</f>
        <v>1.0868573965247537</v>
      </c>
      <c r="K29" s="400">
        <f t="shared" ref="K29:K30" si="32">(1/J29-1.0256)*100</f>
        <v>-10.551609276661489</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1.0258064516129033</v>
      </c>
      <c r="J30" s="400">
        <f>I30/H30</f>
        <v>1.0837261356155365</v>
      </c>
      <c r="K30" s="400">
        <f t="shared" si="32"/>
        <v>-10.285765104666567</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1.0258064516129033</v>
      </c>
      <c r="J31" s="400">
        <f t="shared" ref="J31:J32" si="34">I31/H31</f>
        <v>1.0677041891485075</v>
      </c>
      <c r="K31" s="400">
        <f t="shared" ref="K31:K32" si="35">(1/J31-1.0256)*100</f>
        <v>-8.9010998885844508</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1.0258064516129033</v>
      </c>
      <c r="J32" s="400">
        <f t="shared" si="34"/>
        <v>1.0483564129032259</v>
      </c>
      <c r="K32" s="400">
        <f t="shared" si="35"/>
        <v>-7.1725928461020221</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1.0258064516129033</v>
      </c>
      <c r="J33" s="400">
        <f t="shared" ref="J33" si="38">I33/H33</f>
        <v>1.0283692816695298</v>
      </c>
      <c r="K33" s="400">
        <f t="shared" ref="K33" si="39">(1/J33-1.0256)*100</f>
        <v>-5.3186667722584176</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1.0258064516129033</v>
      </c>
      <c r="J34" s="400">
        <f t="shared" ref="J34" si="41">I34/H34</f>
        <v>1.0272533154413077</v>
      </c>
      <c r="K34" s="400">
        <f t="shared" ref="K34" si="42">(1/J34-1.0256)*100</f>
        <v>-5.2130277421981175</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1.0258064516129033</v>
      </c>
      <c r="J35" s="400">
        <f t="shared" ref="J35" si="44">I35/H35</f>
        <v>0.98343870967741942</v>
      </c>
      <c r="K35" s="400">
        <f t="shared" ref="K35" si="45">(1/J35-1.0256)*100</f>
        <v>-0.87598144758682661</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105389</v>
      </c>
      <c r="E36" s="396" t="s">
        <v>5267</v>
      </c>
      <c r="F36" s="395">
        <v>1574.31</v>
      </c>
      <c r="G36" s="396">
        <f t="shared" si="19"/>
        <v>110724.59077204256</v>
      </c>
      <c r="H36" s="419">
        <f t="shared" si="20"/>
        <v>1.0639581785035985</v>
      </c>
      <c r="I36" s="397">
        <f t="shared" si="21"/>
        <v>1.0258064516129033</v>
      </c>
      <c r="J36" s="400">
        <f t="shared" ref="J36" si="47">I36/H36</f>
        <v>0.96414170438131919</v>
      </c>
      <c r="K36" s="400">
        <f>(1/J36-1.0256)*100</f>
        <v>1.1591935019231059</v>
      </c>
      <c r="L36" s="400"/>
      <c r="M36" s="400"/>
      <c r="N36" s="400">
        <f t="shared" ref="N36" si="48">H36/H35</f>
        <v>1.0200146982631386</v>
      </c>
      <c r="O36" s="405">
        <f t="shared" si="37"/>
        <v>-100.69000000000005</v>
      </c>
      <c r="P36" s="40"/>
      <c r="Q36" t="s">
        <v>25</v>
      </c>
    </row>
    <row r="37" spans="1:25" ht="18.75">
      <c r="A37" s="404" t="s">
        <v>7040</v>
      </c>
      <c r="B37" s="394" t="s">
        <v>4216</v>
      </c>
      <c r="C37" s="391">
        <v>1678</v>
      </c>
      <c r="D37" s="394">
        <v>1</v>
      </c>
      <c r="E37" s="396" t="s">
        <v>5267</v>
      </c>
      <c r="F37" s="395">
        <v>1563.5</v>
      </c>
      <c r="G37" s="396">
        <f t="shared" si="19"/>
        <v>1.059786331207933</v>
      </c>
      <c r="H37" s="419">
        <f t="shared" si="20"/>
        <v>1.0732331307962903</v>
      </c>
      <c r="I37" s="397">
        <f t="shared" si="21"/>
        <v>1.0258064516129033</v>
      </c>
      <c r="J37" s="400">
        <f>I37/H37</f>
        <v>0.95580952747126002</v>
      </c>
      <c r="K37" s="400">
        <f t="shared" ref="K36:K37" si="49">(1/J37-1.0256)*100</f>
        <v>2.0633555178773522</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13.096774193548388</v>
      </c>
      <c r="J38" s="32">
        <f t="shared" si="2"/>
        <v>1.426741669071776</v>
      </c>
      <c r="K38" s="32">
        <f t="shared" si="3"/>
        <v>-32.470226800161385</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13.096774193548388</v>
      </c>
      <c r="J39" s="32">
        <f t="shared" ref="J39" si="51">I39/H39</f>
        <v>1.4101702354627581</v>
      </c>
      <c r="K39" s="406">
        <f t="shared" si="3"/>
        <v>-31.646575872037019</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2.1949685534591197</v>
      </c>
      <c r="J40" s="32">
        <f>I40/H40</f>
        <v>1.137687749591761</v>
      </c>
      <c r="K40" s="406">
        <f>(1/J40-1.0256)*100</f>
        <v>-14.662419986605979</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2.2516129032258063</v>
      </c>
      <c r="J41" s="32">
        <f>I41/H41</f>
        <v>1.2079215980835989</v>
      </c>
      <c r="K41" s="406">
        <f>(1/J41-1.0256)*100</f>
        <v>-19.773169994929496</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1.0816326530612246</v>
      </c>
      <c r="J42" s="32">
        <f>I42/H42</f>
        <v>0.95121805628328682</v>
      </c>
      <c r="K42" s="32">
        <f>(1/J42-1.0256)*100</f>
        <v>2.5683660349467896</v>
      </c>
      <c r="L42" s="32"/>
      <c r="M42" s="32"/>
      <c r="N42" s="32">
        <v>1</v>
      </c>
      <c r="O42" s="405">
        <f>F42-C42</f>
        <v>-185.5</v>
      </c>
      <c r="P42" s="405">
        <f>R4-R2</f>
        <v>-120</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18.050314465408807</v>
      </c>
      <c r="J48" s="97">
        <f t="shared" ref="J48:J54" si="55">I48/H48</f>
        <v>0.99506424254320336</v>
      </c>
      <c r="K48" s="97">
        <f t="shared" ref="K48:K54" si="56">(1/J48-1.0256)*100</f>
        <v>-2.0639760001644136</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18.050314465408807</v>
      </c>
      <c r="J49" s="97">
        <f t="shared" si="55"/>
        <v>0.93471550503073708</v>
      </c>
      <c r="K49" s="97">
        <f t="shared" si="56"/>
        <v>4.4244240967326265</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18.050314465408807</v>
      </c>
      <c r="J50" s="97">
        <f t="shared" si="55"/>
        <v>0.89501453805781184</v>
      </c>
      <c r="K50" s="97">
        <f t="shared" si="56"/>
        <v>9.1700286730545635</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18.050314465408807</v>
      </c>
      <c r="J51" s="97">
        <f t="shared" si="55"/>
        <v>0.87079550538143746</v>
      </c>
      <c r="K51" s="97">
        <f t="shared" si="56"/>
        <v>12.277524289008191</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18.050314465408807</v>
      </c>
      <c r="J52" s="97">
        <f t="shared" si="55"/>
        <v>0.87684416491963668</v>
      </c>
      <c r="K52" s="97">
        <f t="shared" si="56"/>
        <v>11.48535036070526</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18.050314465408807</v>
      </c>
      <c r="J53" s="97">
        <f t="shared" si="55"/>
        <v>0.879444579749733</v>
      </c>
      <c r="K53" s="97">
        <f t="shared" si="56"/>
        <v>11.148131589664679</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12.767295597484276</v>
      </c>
      <c r="J54" s="97">
        <f t="shared" si="55"/>
        <v>0.87171725002115918</v>
      </c>
      <c r="K54" s="97">
        <f t="shared" si="56"/>
        <v>12.156096300231178</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1.3578138343296327E-2</v>
      </c>
      <c r="J72" s="20">
        <f>I72/H72</f>
        <v>1.0421501047022912</v>
      </c>
      <c r="K72" s="20">
        <f>(1/J72-1.015155)*100</f>
        <v>-5.5600329815835074</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1.3578138343296327E-2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1.3578138343296327E-2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1563</v>
      </c>
      <c r="H4" s="115">
        <f>C4*G4</f>
        <v>461085000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492785061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1563</v>
      </c>
      <c r="H19" s="115">
        <f>C19*G19</f>
        <v>20218968</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322026396</v>
      </c>
    </row>
    <row r="26" spans="1:8">
      <c r="D26" t="s">
        <v>5391</v>
      </c>
      <c r="E26" s="112">
        <f>'خرید خانه'!H10+'خرید خانه'!H23-'خرید خانه'!D10-'خرید خانه'!D23</f>
        <v>513111457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2021-10-10T09:03:43Z</dcterms:modified>
</cp:coreProperties>
</file>