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37" i="18" l="1"/>
  <c r="U153" i="18"/>
  <c r="X516" i="18"/>
  <c r="L336" i="69" l="1"/>
  <c r="L337" i="69"/>
  <c r="L338" i="69"/>
  <c r="H29"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<sst xmlns="http://schemas.openxmlformats.org/spreadsheetml/2006/main" count="17013" uniqueCount="7077">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</sst>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6657</v>
      </c>
      <c r="C1" s="40" t="s">
        <v>1329</v>
      </c>
      <c r="D1" s="40" t="s">
        <v>1330</v>
      </c>
      <c r="E1" s="40" t="s">
        <v>6656</v>
      </c>
      <c r="F1" s="40" t="s">
        <v>6655</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7018</v>
      </c>
      <c r="I5" s="40" t="s">
        <v>6653</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7019</v>
      </c>
      <c r="I6" s="40" t="s">
        <v>6653</v>
      </c>
      <c r="L6" s="40" t="str">
        <f t="shared" si="0"/>
        <v>USD,20211107,278010,280080,277200,279910,1,1,1</v>
      </c>
    </row>
    <row r="7" spans="1:15">
      <c r="A7" s="412">
        <v>270860</v>
      </c>
      <c r="B7" s="412">
        <v>270850</v>
      </c>
      <c r="C7" s="270">
        <v>279580</v>
      </c>
      <c r="D7" s="270">
        <v>278240</v>
      </c>
      <c r="E7">
        <v>1730</v>
      </c>
      <c r="F7" s="137">
        <v>6.3E-3</v>
      </c>
      <c r="G7" s="203">
        <v>44506</v>
      </c>
      <c r="H7" t="s">
        <v>7020</v>
      </c>
      <c r="I7" s="40" t="s">
        <v>6653</v>
      </c>
      <c r="L7" s="40" t="str">
        <f t="shared" si="0"/>
        <v>USD,20211106,283180,279580,283100,278240,1,1,1</v>
      </c>
    </row>
    <row r="8" spans="1:15">
      <c r="A8" s="412">
        <v>273310</v>
      </c>
      <c r="B8" s="412">
        <v>270050</v>
      </c>
      <c r="C8" s="270">
        <v>277280</v>
      </c>
      <c r="D8" s="270">
        <v>276510</v>
      </c>
      <c r="E8">
        <v>2460</v>
      </c>
      <c r="F8" s="137">
        <v>8.8999999999999999E-3</v>
      </c>
      <c r="G8" s="203">
        <v>44504</v>
      </c>
      <c r="H8" t="s">
        <v>7021</v>
      </c>
      <c r="I8" s="40" t="s">
        <v>6653</v>
      </c>
      <c r="L8" s="40" t="str">
        <f t="shared" si="0"/>
        <v>USD,20211104,281760,277280,281400,276510,1,1,1</v>
      </c>
    </row>
    <row r="9" spans="1:15">
      <c r="A9" s="412">
        <v>273870</v>
      </c>
      <c r="B9" s="412">
        <v>272250</v>
      </c>
      <c r="C9" s="270">
        <v>279280</v>
      </c>
      <c r="D9" s="270">
        <v>278970</v>
      </c>
      <c r="E9">
        <v>2960</v>
      </c>
      <c r="F9" s="137">
        <v>1.0699999999999999E-2</v>
      </c>
      <c r="G9" s="203">
        <v>44503</v>
      </c>
      <c r="H9" t="s">
        <v>7022</v>
      </c>
      <c r="I9" s="40" t="s">
        <v>6653</v>
      </c>
      <c r="L9" s="40" t="str">
        <f t="shared" si="0"/>
        <v>USD,20211103,280230,279280,280200,278970,1,1,1</v>
      </c>
    </row>
    <row r="10" spans="1:15">
      <c r="A10" s="412">
        <v>273850</v>
      </c>
      <c r="B10" s="412">
        <v>269350</v>
      </c>
      <c r="C10" s="270">
        <v>276080</v>
      </c>
      <c r="D10" s="270">
        <v>276010</v>
      </c>
      <c r="E10">
        <v>940</v>
      </c>
      <c r="F10" s="137">
        <v>3.3999999999999998E-3</v>
      </c>
      <c r="G10" s="203">
        <v>44502</v>
      </c>
      <c r="H10" t="s">
        <v>7023</v>
      </c>
      <c r="I10" s="40" t="s">
        <v>6653</v>
      </c>
      <c r="L10" s="40" t="str">
        <f t="shared" si="0"/>
        <v>USD,20211102,,276080,,276010,1,1,1</v>
      </c>
      <c r="O10" t="s">
        <v>6654</v>
      </c>
    </row>
    <row r="11" spans="1:15">
      <c r="A11" s="412">
        <v>281890</v>
      </c>
      <c r="B11" s="412">
        <v>275490</v>
      </c>
      <c r="C11" s="270">
        <v>276380</v>
      </c>
      <c r="D11" s="270">
        <v>275070</v>
      </c>
      <c r="E11">
        <v>680</v>
      </c>
      <c r="F11" s="137">
        <v>2.5000000000000001E-3</v>
      </c>
      <c r="G11" s="203">
        <v>44501</v>
      </c>
      <c r="H11" t="s">
        <v>7024</v>
      </c>
      <c r="I11" s="40" t="s">
        <v>6653</v>
      </c>
      <c r="L11" s="40" t="str">
        <f t="shared" si="0"/>
        <v>USD,20211101,,276380,,275070,1,1,1</v>
      </c>
    </row>
    <row r="12" spans="1:15">
      <c r="A12" s="412">
        <v>282460</v>
      </c>
      <c r="B12" s="412">
        <v>281190</v>
      </c>
      <c r="C12" s="270">
        <v>276080</v>
      </c>
      <c r="D12" s="270">
        <v>275750</v>
      </c>
      <c r="E12">
        <v>390</v>
      </c>
      <c r="F12" s="137">
        <v>1.4E-3</v>
      </c>
      <c r="G12" s="203">
        <v>44500</v>
      </c>
      <c r="H12" t="s">
        <v>7025</v>
      </c>
      <c r="I12" s="40" t="s">
        <v>6653</v>
      </c>
      <c r="L12" s="40" t="str">
        <f t="shared" si="0"/>
        <v>USD,20211031,,276080,,275750,1,1,1</v>
      </c>
    </row>
    <row r="13" spans="1:15">
      <c r="A13" s="412">
        <v>279490</v>
      </c>
      <c r="B13" s="412">
        <v>277890</v>
      </c>
      <c r="C13" s="270">
        <v>276680</v>
      </c>
      <c r="D13" s="270">
        <v>276140</v>
      </c>
      <c r="E13">
        <v>430</v>
      </c>
      <c r="F13" s="137">
        <v>1.6000000000000001E-3</v>
      </c>
      <c r="G13" s="203">
        <v>44499</v>
      </c>
      <c r="H13" t="s">
        <v>7026</v>
      </c>
      <c r="I13" s="40" t="s">
        <v>6653</v>
      </c>
      <c r="L13" s="40" t="str">
        <f t="shared" si="0"/>
        <v>USD,20211030,,276680,,276140,1,1,1</v>
      </c>
    </row>
    <row r="14" spans="1:15">
      <c r="A14" s="412">
        <v>277530</v>
      </c>
      <c r="B14" s="412">
        <v>276790</v>
      </c>
      <c r="C14" s="270">
        <v>277080</v>
      </c>
      <c r="D14" s="270">
        <v>276570</v>
      </c>
      <c r="E14">
        <v>210</v>
      </c>
      <c r="F14" s="137">
        <v>8.0000000000000004E-4</v>
      </c>
      <c r="G14" s="203">
        <v>44497</v>
      </c>
      <c r="H14" t="s">
        <v>7027</v>
      </c>
      <c r="I14" s="40" t="s">
        <v>6653</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7028</v>
      </c>
      <c r="I15" s="40" t="s">
        <v>6653</v>
      </c>
      <c r="L15" s="40" t="str">
        <f t="shared" si="0"/>
        <v>USD,20211027,,278080,,276780,1,1,1</v>
      </c>
    </row>
    <row r="16" spans="1:15">
      <c r="A16" s="412">
        <v>274390</v>
      </c>
      <c r="B16" s="412">
        <v>273690</v>
      </c>
      <c r="C16" s="270">
        <v>275780</v>
      </c>
      <c r="D16" s="270">
        <v>275770</v>
      </c>
      <c r="E16">
        <v>150</v>
      </c>
      <c r="F16" s="137">
        <v>5.0000000000000001E-4</v>
      </c>
      <c r="G16" s="203">
        <v>44495</v>
      </c>
      <c r="H16" t="s">
        <v>7029</v>
      </c>
      <c r="I16" s="40" t="s">
        <v>6653</v>
      </c>
      <c r="L16" s="40" t="str">
        <f t="shared" si="0"/>
        <v>USD,20211026,,275780,,275770,1,1,1</v>
      </c>
    </row>
    <row r="17" spans="1:12">
      <c r="A17" s="412">
        <v>274500</v>
      </c>
      <c r="B17" s="412">
        <v>273490</v>
      </c>
      <c r="C17" s="270">
        <v>276780</v>
      </c>
      <c r="D17" s="270">
        <v>275620</v>
      </c>
      <c r="E17">
        <v>410</v>
      </c>
      <c r="F17" s="137">
        <v>1.5E-3</v>
      </c>
      <c r="G17" s="203">
        <v>44494</v>
      </c>
      <c r="H17" t="s">
        <v>7030</v>
      </c>
      <c r="I17" s="40" t="s">
        <v>6653</v>
      </c>
      <c r="L17" s="40" t="str">
        <f t="shared" si="0"/>
        <v>USD,20211025,,276780,,275620,1,1,1</v>
      </c>
    </row>
    <row r="18" spans="1:12">
      <c r="A18" s="412">
        <v>269030</v>
      </c>
      <c r="B18" s="412">
        <v>268990</v>
      </c>
      <c r="C18" s="270">
        <v>276080</v>
      </c>
      <c r="D18" s="270">
        <v>276030</v>
      </c>
      <c r="E18">
        <v>1880</v>
      </c>
      <c r="F18" s="137">
        <v>6.8999999999999999E-3</v>
      </c>
      <c r="G18" s="203">
        <v>44492</v>
      </c>
      <c r="H18" t="s">
        <v>7031</v>
      </c>
      <c r="I18" s="40" t="s">
        <v>6653</v>
      </c>
      <c r="L18" s="40" t="str">
        <f t="shared" si="0"/>
        <v>USD,20211023,,276080,,276030,1,1,1</v>
      </c>
    </row>
    <row r="19" spans="1:12">
      <c r="A19" s="412">
        <v>269080</v>
      </c>
      <c r="B19" s="412">
        <v>268990</v>
      </c>
      <c r="C19" s="270">
        <v>274680</v>
      </c>
      <c r="D19" s="270">
        <v>274150</v>
      </c>
      <c r="E19">
        <v>1070</v>
      </c>
      <c r="F19" s="137">
        <v>3.8999999999999998E-3</v>
      </c>
      <c r="G19" s="203">
        <v>44490</v>
      </c>
      <c r="H19" t="s">
        <v>7032</v>
      </c>
      <c r="I19" s="40" t="s">
        <v>6653</v>
      </c>
      <c r="L19" s="40" t="str">
        <f t="shared" si="0"/>
        <v>USD,20211021,,274680,,274150,1,1,1</v>
      </c>
    </row>
    <row r="20" spans="1:12">
      <c r="A20" s="412">
        <v>269110</v>
      </c>
      <c r="B20" s="412">
        <v>268990</v>
      </c>
      <c r="C20" s="270">
        <v>274180</v>
      </c>
      <c r="D20" s="270">
        <v>273080</v>
      </c>
      <c r="E20">
        <v>1750</v>
      </c>
      <c r="F20" s="137">
        <v>6.4000000000000003E-3</v>
      </c>
      <c r="G20" s="203">
        <v>44489</v>
      </c>
      <c r="H20" t="s">
        <v>7033</v>
      </c>
      <c r="I20" s="40" t="s">
        <v>6653</v>
      </c>
      <c r="L20" s="40" t="str">
        <f t="shared" si="0"/>
        <v>USD,20211020,,274180,,273080,1,1,1</v>
      </c>
    </row>
    <row r="21" spans="1:12">
      <c r="A21" s="412">
        <v>263490</v>
      </c>
      <c r="B21" s="412">
        <v>263490</v>
      </c>
      <c r="C21" s="270">
        <v>275380</v>
      </c>
      <c r="D21" s="270">
        <v>274830</v>
      </c>
      <c r="E21">
        <v>2190</v>
      </c>
      <c r="F21" s="137">
        <v>8.0000000000000002E-3</v>
      </c>
      <c r="G21" s="203">
        <v>44488</v>
      </c>
      <c r="H21" t="s">
        <v>7034</v>
      </c>
      <c r="I21" s="40" t="s">
        <v>6653</v>
      </c>
      <c r="L21" s="40" t="str">
        <f t="shared" si="0"/>
        <v>USD,20211019,,275380,,274830,1,1,1</v>
      </c>
    </row>
    <row r="22" spans="1:12">
      <c r="A22" s="412">
        <v>263110</v>
      </c>
      <c r="B22" s="412">
        <v>262590</v>
      </c>
      <c r="C22" s="270">
        <v>273180</v>
      </c>
      <c r="D22" s="270">
        <v>272640</v>
      </c>
      <c r="E22">
        <v>820</v>
      </c>
      <c r="F22" s="137">
        <v>3.0000000000000001E-3</v>
      </c>
      <c r="G22" s="203">
        <v>44487</v>
      </c>
      <c r="H22" t="s">
        <v>7035</v>
      </c>
      <c r="I22" s="40" t="s">
        <v>6653</v>
      </c>
      <c r="L22" s="40" t="str">
        <f t="shared" si="0"/>
        <v>USD,20211018,,273180,,272640,1,1,1</v>
      </c>
    </row>
    <row r="23" spans="1:12">
      <c r="A23" s="412">
        <v>265890</v>
      </c>
      <c r="B23" s="412">
        <v>262890</v>
      </c>
      <c r="C23" s="270">
        <v>272980</v>
      </c>
      <c r="D23" s="270">
        <v>271820</v>
      </c>
      <c r="E23">
        <v>1030</v>
      </c>
      <c r="F23" s="137">
        <v>3.8E-3</v>
      </c>
      <c r="G23" s="203">
        <v>44486</v>
      </c>
      <c r="H23" t="s">
        <v>7036</v>
      </c>
      <c r="I23" s="40" t="s">
        <v>6653</v>
      </c>
      <c r="L23" s="40" t="str">
        <f t="shared" si="0"/>
        <v>USD,20211017,,272980,,271820,1,1,1</v>
      </c>
    </row>
    <row r="24" spans="1:12">
      <c r="A24" s="412">
        <v>264690</v>
      </c>
      <c r="B24" s="412">
        <v>263790</v>
      </c>
      <c r="C24" s="270">
        <v>273280</v>
      </c>
      <c r="D24" s="270">
        <v>272850</v>
      </c>
      <c r="E24">
        <v>1980</v>
      </c>
      <c r="F24" s="137">
        <v>7.3000000000000001E-3</v>
      </c>
      <c r="G24" s="203">
        <v>44485</v>
      </c>
      <c r="H24" t="s">
        <v>7037</v>
      </c>
      <c r="I24" s="40" t="s">
        <v>6653</v>
      </c>
      <c r="L24" s="40" t="str">
        <f t="shared" si="0"/>
        <v>USD,20211016,,273280,,272850,1,1,1</v>
      </c>
    </row>
    <row r="25" spans="1:12">
      <c r="A25" s="412">
        <v>258990</v>
      </c>
      <c r="B25" s="412">
        <v>258990</v>
      </c>
      <c r="C25" s="270">
        <v>272480</v>
      </c>
      <c r="D25" s="270">
        <v>270870</v>
      </c>
      <c r="E25">
        <v>690</v>
      </c>
      <c r="F25" s="137">
        <v>2.5000000000000001E-3</v>
      </c>
      <c r="G25" s="203">
        <v>44483</v>
      </c>
      <c r="H25" t="s">
        <v>7038</v>
      </c>
      <c r="I25" s="40" t="s">
        <v>6653</v>
      </c>
      <c r="L25" s="40" t="str">
        <f t="shared" si="0"/>
        <v>USD,20211014,,272480,,270870,1,1,1</v>
      </c>
    </row>
    <row r="26" spans="1:12">
      <c r="A26" s="412">
        <v>256340</v>
      </c>
      <c r="B26" s="412">
        <v>256190</v>
      </c>
      <c r="C26" s="270">
        <v>272780</v>
      </c>
      <c r="D26" s="270">
        <v>271560</v>
      </c>
      <c r="E26">
        <v>830</v>
      </c>
      <c r="F26" s="137">
        <v>3.0999999999999999E-3</v>
      </c>
      <c r="G26" s="203">
        <v>44482</v>
      </c>
      <c r="H26" t="s">
        <v>7039</v>
      </c>
      <c r="I26" s="40" t="s">
        <v>6653</v>
      </c>
      <c r="L26" s="40" t="str">
        <f t="shared" si="0"/>
        <v>USD,20211013,,272780,,271560,1,1,1</v>
      </c>
    </row>
    <row r="27" spans="1:12">
      <c r="A27" s="412">
        <v>256290</v>
      </c>
      <c r="B27" s="412">
        <v>252390</v>
      </c>
      <c r="C27" s="270">
        <v>273680</v>
      </c>
      <c r="D27" s="270">
        <v>270730</v>
      </c>
      <c r="E27">
        <v>2600</v>
      </c>
      <c r="F27" s="137">
        <v>9.5999999999999992E-3</v>
      </c>
      <c r="G27" s="203">
        <v>44481</v>
      </c>
      <c r="H27" t="s">
        <v>7040</v>
      </c>
      <c r="I27" s="40" t="s">
        <v>6653</v>
      </c>
      <c r="L27" s="40" t="str">
        <f t="shared" si="0"/>
        <v>USD,20211012,,273680,,270730,1,1,1</v>
      </c>
    </row>
    <row r="28" spans="1:12">
      <c r="A28" s="412">
        <v>254190</v>
      </c>
      <c r="B28" s="412">
        <v>253990</v>
      </c>
      <c r="C28" s="270">
        <v>276080</v>
      </c>
      <c r="D28" s="270">
        <v>273330</v>
      </c>
      <c r="E28">
        <v>2480</v>
      </c>
      <c r="F28" s="137">
        <v>9.1000000000000004E-3</v>
      </c>
      <c r="G28" s="203">
        <v>44480</v>
      </c>
      <c r="H28" t="s">
        <v>7041</v>
      </c>
      <c r="I28" s="40" t="s">
        <v>6653</v>
      </c>
      <c r="L28" s="40" t="str">
        <f t="shared" si="0"/>
        <v>USD,20211011,,276080,,273330,1,1,1</v>
      </c>
    </row>
    <row r="29" spans="1:12">
      <c r="A29" s="412">
        <v>256490</v>
      </c>
      <c r="B29" s="412">
        <v>255790</v>
      </c>
      <c r="C29" s="270">
        <v>276280</v>
      </c>
      <c r="D29" s="270">
        <v>275810</v>
      </c>
      <c r="E29">
        <v>210</v>
      </c>
      <c r="F29" s="137">
        <v>8.0000000000000004E-4</v>
      </c>
      <c r="G29" s="203">
        <v>44479</v>
      </c>
      <c r="H29" t="s">
        <v>7042</v>
      </c>
      <c r="I29" s="40" t="s">
        <v>6653</v>
      </c>
      <c r="L29" s="40" t="str">
        <f t="shared" si="0"/>
        <v>USD,20211010,,276280,,275810,1,1,1</v>
      </c>
    </row>
    <row r="30" spans="1:12">
      <c r="A30" s="412">
        <v>257250</v>
      </c>
      <c r="B30" s="412">
        <v>254690</v>
      </c>
      <c r="C30" s="270">
        <v>279380</v>
      </c>
      <c r="D30" s="270">
        <v>275600</v>
      </c>
      <c r="E30">
        <v>3720</v>
      </c>
      <c r="F30" s="137">
        <v>1.35E-2</v>
      </c>
      <c r="G30" s="203">
        <v>44478</v>
      </c>
      <c r="H30" t="s">
        <v>7043</v>
      </c>
      <c r="I30" s="40" t="s">
        <v>6653</v>
      </c>
      <c r="L30" s="40" t="str">
        <f t="shared" si="0"/>
        <v>USD,20211009,,279380,,275600,1,1,1</v>
      </c>
    </row>
    <row r="31" spans="1:12">
      <c r="A31" s="412">
        <v>255790</v>
      </c>
      <c r="B31" s="412">
        <v>255690</v>
      </c>
      <c r="C31" s="270">
        <v>281680</v>
      </c>
      <c r="D31" s="270">
        <v>279320</v>
      </c>
      <c r="E31">
        <v>2040</v>
      </c>
      <c r="F31" s="137">
        <v>7.3000000000000001E-3</v>
      </c>
      <c r="G31" s="203">
        <v>44475</v>
      </c>
      <c r="H31" t="s">
        <v>7044</v>
      </c>
      <c r="I31" s="40" t="s">
        <v>6653</v>
      </c>
      <c r="L31" s="40" t="str">
        <f t="shared" si="0"/>
        <v>USD,20211006,,281680,,279320,1,1,1</v>
      </c>
    </row>
    <row r="32" spans="1:12">
      <c r="A32" s="412">
        <v>255690</v>
      </c>
      <c r="B32" s="412">
        <v>254590</v>
      </c>
      <c r="C32" s="270">
        <v>281680</v>
      </c>
      <c r="D32" s="270">
        <v>281360</v>
      </c>
      <c r="E32" t="s">
        <v>6652</v>
      </c>
      <c r="F32" t="s">
        <v>6652</v>
      </c>
      <c r="G32" s="203">
        <v>44473</v>
      </c>
      <c r="H32" t="s">
        <v>7045</v>
      </c>
      <c r="I32" s="40" t="s">
        <v>6653</v>
      </c>
      <c r="L32" s="40" t="str">
        <f t="shared" si="0"/>
        <v>USD,20211004,,281680,,281360,1,1,1</v>
      </c>
    </row>
    <row r="33" spans="1:12">
      <c r="A33" s="412">
        <v>257190</v>
      </c>
      <c r="B33" s="412">
        <v>254290</v>
      </c>
      <c r="C33" s="270">
        <v>281610</v>
      </c>
      <c r="D33" s="270">
        <v>280410</v>
      </c>
      <c r="E33">
        <v>1600</v>
      </c>
      <c r="F33" s="137">
        <v>5.7000000000000002E-3</v>
      </c>
      <c r="G33" s="203">
        <v>44472</v>
      </c>
      <c r="H33" t="s">
        <v>7046</v>
      </c>
      <c r="I33" s="40" t="s">
        <v>6653</v>
      </c>
      <c r="L33" s="40" t="str">
        <f t="shared" si="0"/>
        <v>USD,20211003,,281610,,280410,1,1,1</v>
      </c>
    </row>
    <row r="34" spans="1:12">
      <c r="A34" s="412">
        <v>260270</v>
      </c>
      <c r="B34" s="412">
        <v>256990</v>
      </c>
      <c r="C34" s="270">
        <v>283510</v>
      </c>
      <c r="D34" s="270">
        <v>282010</v>
      </c>
      <c r="E34">
        <v>2700</v>
      </c>
      <c r="F34" s="137">
        <v>9.5999999999999992E-3</v>
      </c>
      <c r="G34" s="203">
        <v>44471</v>
      </c>
      <c r="H34" t="s">
        <v>7048</v>
      </c>
      <c r="I34" s="40" t="s">
        <v>6653</v>
      </c>
      <c r="L34" s="40" t="str">
        <f t="shared" si="0"/>
        <v>USD,20211002,,283510,,282010,1,1,1</v>
      </c>
    </row>
    <row r="35" spans="1:12">
      <c r="A35" s="270">
        <v>251800</v>
      </c>
      <c r="B35" s="270">
        <v>251690</v>
      </c>
      <c r="C35" s="270">
        <v>284710</v>
      </c>
      <c r="D35" s="270">
        <v>284710</v>
      </c>
      <c r="E35">
        <v>2200</v>
      </c>
      <c r="F35" s="137">
        <v>7.7999999999999996E-3</v>
      </c>
      <c r="G35" s="203">
        <v>44469</v>
      </c>
      <c r="H35" t="s">
        <v>7049</v>
      </c>
      <c r="I35" s="40" t="s">
        <v>6653</v>
      </c>
      <c r="L35" s="40" t="str">
        <f t="shared" si="0"/>
        <v>USD,20210930,,284710,,284710,1,1,1</v>
      </c>
    </row>
    <row r="36" spans="1:12">
      <c r="A36" s="270">
        <v>250780</v>
      </c>
      <c r="B36" s="270">
        <v>250690</v>
      </c>
      <c r="C36" s="270">
        <v>283210</v>
      </c>
      <c r="D36" s="270">
        <v>282510</v>
      </c>
      <c r="E36">
        <v>1800</v>
      </c>
      <c r="F36" s="137">
        <v>6.4000000000000003E-3</v>
      </c>
      <c r="G36" s="203">
        <v>44468</v>
      </c>
      <c r="H36" t="s">
        <v>7050</v>
      </c>
      <c r="I36" s="40" t="s">
        <v>6653</v>
      </c>
      <c r="L36" s="40" t="str">
        <f t="shared" si="0"/>
        <v>USD,20210929,,283210,,282510,1,1,1</v>
      </c>
    </row>
    <row r="37" spans="1:12">
      <c r="A37" s="270">
        <v>248130</v>
      </c>
      <c r="B37" s="270">
        <v>247890</v>
      </c>
      <c r="C37" s="270">
        <v>280710</v>
      </c>
      <c r="D37" s="270">
        <v>280710</v>
      </c>
      <c r="E37">
        <v>3900</v>
      </c>
      <c r="F37" s="137">
        <v>1.41E-2</v>
      </c>
      <c r="G37" s="203">
        <v>44467</v>
      </c>
      <c r="H37" t="s">
        <v>7051</v>
      </c>
      <c r="I37" s="40" t="s">
        <v>6653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7052</v>
      </c>
      <c r="I38" s="40" t="s">
        <v>6653</v>
      </c>
      <c r="L38" s="40" t="str">
        <f t="shared" si="1"/>
        <v>USD,20210926,,276910,,276810,1,1,1</v>
      </c>
    </row>
    <row r="39" spans="1:12">
      <c r="A39" s="270">
        <v>246190</v>
      </c>
      <c r="B39" s="270">
        <v>246190</v>
      </c>
      <c r="C39" s="270">
        <v>276810</v>
      </c>
      <c r="D39" s="270">
        <v>275610</v>
      </c>
      <c r="E39">
        <v>1200</v>
      </c>
      <c r="F39" s="137">
        <v>4.4000000000000003E-3</v>
      </c>
      <c r="G39" s="203">
        <v>44464</v>
      </c>
      <c r="H39" t="s">
        <v>7053</v>
      </c>
      <c r="I39" s="40" t="s">
        <v>6653</v>
      </c>
      <c r="L39" s="40" t="str">
        <f t="shared" si="1"/>
        <v>USD,20210925,,276810,,275610,1,1,1</v>
      </c>
    </row>
    <row r="40" spans="1:12">
      <c r="A40" s="270">
        <v>246240</v>
      </c>
      <c r="B40" s="270">
        <v>246190</v>
      </c>
      <c r="C40" s="270">
        <v>276810</v>
      </c>
      <c r="D40" s="270">
        <v>276810</v>
      </c>
      <c r="E40">
        <v>1600</v>
      </c>
      <c r="F40" s="137">
        <v>5.7999999999999996E-3</v>
      </c>
      <c r="G40" s="203">
        <v>44462</v>
      </c>
      <c r="H40" t="s">
        <v>7047</v>
      </c>
      <c r="I40" s="40" t="s">
        <v>6653</v>
      </c>
      <c r="L40" s="40" t="str">
        <f t="shared" si="1"/>
        <v>USD,20210923,,276810,,276810,1,1,1</v>
      </c>
    </row>
    <row r="41" spans="1:12">
      <c r="A41" s="270">
        <v>244820</v>
      </c>
      <c r="B41" s="270">
        <v>244790</v>
      </c>
      <c r="C41" s="270">
        <v>276110</v>
      </c>
      <c r="D41" s="270">
        <v>275210</v>
      </c>
      <c r="E41">
        <v>1180</v>
      </c>
      <c r="F41" s="137">
        <v>4.3E-3</v>
      </c>
      <c r="G41" s="203">
        <v>44461</v>
      </c>
      <c r="H41" t="s">
        <v>7054</v>
      </c>
      <c r="I41" s="40" t="s">
        <v>6653</v>
      </c>
      <c r="L41" s="40" t="str">
        <f t="shared" si="1"/>
        <v>USD,20210922,,276110,,275210,1,1,1</v>
      </c>
    </row>
    <row r="42" spans="1:12">
      <c r="A42" s="270">
        <v>245600</v>
      </c>
      <c r="B42" s="270">
        <v>244090</v>
      </c>
      <c r="C42" s="270">
        <v>276310</v>
      </c>
      <c r="D42" s="270">
        <v>274030</v>
      </c>
      <c r="E42" t="s">
        <v>6652</v>
      </c>
      <c r="F42" t="s">
        <v>6652</v>
      </c>
      <c r="G42" s="203">
        <v>44460</v>
      </c>
      <c r="H42" t="s">
        <v>7055</v>
      </c>
      <c r="I42" s="40" t="s">
        <v>6653</v>
      </c>
      <c r="L42" s="40" t="str">
        <f t="shared" si="1"/>
        <v>USD,20210921,,276310,,274030,1,1,1</v>
      </c>
    </row>
    <row r="43" spans="1:12">
      <c r="A43" s="270">
        <v>246890</v>
      </c>
      <c r="B43" s="270">
        <v>245190</v>
      </c>
      <c r="C43" s="270">
        <v>274510</v>
      </c>
      <c r="D43" s="270">
        <v>274430</v>
      </c>
      <c r="E43">
        <v>220</v>
      </c>
      <c r="F43" s="137">
        <v>8.0000000000000004E-4</v>
      </c>
      <c r="G43" s="203">
        <v>44459</v>
      </c>
      <c r="H43" t="s">
        <v>7056</v>
      </c>
      <c r="I43" s="40" t="s">
        <v>6653</v>
      </c>
      <c r="L43" s="40" t="str">
        <f t="shared" si="1"/>
        <v>USD,20210920,,274510,,274430,1,1,1</v>
      </c>
    </row>
    <row r="44" spans="1:12">
      <c r="A44" s="270">
        <v>247610</v>
      </c>
      <c r="B44" s="270">
        <v>247190</v>
      </c>
      <c r="C44" s="270">
        <v>275010</v>
      </c>
      <c r="D44" s="270">
        <v>274650</v>
      </c>
      <c r="E44">
        <v>940</v>
      </c>
      <c r="F44" s="137">
        <v>3.3999999999999998E-3</v>
      </c>
      <c r="G44" s="203">
        <v>44458</v>
      </c>
      <c r="H44" t="s">
        <v>7057</v>
      </c>
      <c r="I44" s="40" t="s">
        <v>6653</v>
      </c>
      <c r="L44" s="40" t="str">
        <f t="shared" si="1"/>
        <v>USD,20210919,,275010,,274650,1,1,1</v>
      </c>
    </row>
    <row r="45" spans="1:12">
      <c r="A45" s="270">
        <v>246190</v>
      </c>
      <c r="B45" s="270">
        <v>246190</v>
      </c>
      <c r="C45" s="270">
        <v>276410</v>
      </c>
      <c r="D45" s="270">
        <v>273710</v>
      </c>
      <c r="E45">
        <v>750</v>
      </c>
      <c r="F45" s="137">
        <v>2.7000000000000001E-3</v>
      </c>
      <c r="G45" s="203">
        <v>44457</v>
      </c>
      <c r="H45" t="s">
        <v>7058</v>
      </c>
      <c r="I45" s="40" t="s">
        <v>6653</v>
      </c>
      <c r="L45" s="40" t="str">
        <f t="shared" si="1"/>
        <v>USD,20210918,,276410,,273710,1,1,1</v>
      </c>
    </row>
    <row r="46" spans="1:12">
      <c r="A46" s="270">
        <v>247610</v>
      </c>
      <c r="B46" s="270">
        <v>244990</v>
      </c>
      <c r="C46" s="270">
        <v>274510</v>
      </c>
      <c r="D46" s="270">
        <v>274460</v>
      </c>
      <c r="E46">
        <v>1250</v>
      </c>
      <c r="F46" s="137">
        <v>4.5999999999999999E-3</v>
      </c>
      <c r="G46" s="203">
        <v>44455</v>
      </c>
      <c r="H46" t="s">
        <v>7059</v>
      </c>
      <c r="I46" s="40" t="s">
        <v>6653</v>
      </c>
      <c r="L46" s="40" t="str">
        <f t="shared" si="1"/>
        <v>USD,20210916,,274510,,274460,1,1,1</v>
      </c>
    </row>
    <row r="47" spans="1:12">
      <c r="A47" s="270">
        <v>249740</v>
      </c>
      <c r="B47" s="270">
        <v>247090</v>
      </c>
      <c r="C47" s="270">
        <v>274210</v>
      </c>
      <c r="D47" s="270">
        <v>273210</v>
      </c>
      <c r="E47">
        <v>3260</v>
      </c>
      <c r="F47" s="137">
        <v>1.1900000000000001E-2</v>
      </c>
      <c r="G47" s="203">
        <v>44454</v>
      </c>
      <c r="H47" t="s">
        <v>7060</v>
      </c>
      <c r="I47" s="40" t="s">
        <v>6653</v>
      </c>
      <c r="L47" s="40" t="str">
        <f t="shared" si="1"/>
        <v>USD,20210915,,274210,,273210,1,1,1</v>
      </c>
    </row>
    <row r="48" spans="1:12">
      <c r="A48" s="270">
        <v>250040</v>
      </c>
      <c r="B48" s="270">
        <v>249290</v>
      </c>
      <c r="C48" s="270">
        <v>277310</v>
      </c>
      <c r="D48" s="270">
        <v>276470</v>
      </c>
      <c r="E48">
        <v>3360</v>
      </c>
      <c r="F48" s="137">
        <v>1.23E-2</v>
      </c>
      <c r="G48" s="203">
        <v>44453</v>
      </c>
      <c r="H48" t="s">
        <v>7061</v>
      </c>
      <c r="I48" s="40" t="s">
        <v>6653</v>
      </c>
      <c r="L48" s="40" t="str">
        <f t="shared" si="1"/>
        <v>USD,20210914,,277310,,276470,1,1,1</v>
      </c>
    </row>
    <row r="49" spans="1:12">
      <c r="A49" s="270">
        <v>249210</v>
      </c>
      <c r="B49" s="270">
        <v>248790</v>
      </c>
      <c r="C49" s="270">
        <v>273210</v>
      </c>
      <c r="D49" s="270">
        <v>273110</v>
      </c>
      <c r="E49">
        <v>600</v>
      </c>
      <c r="F49" s="137">
        <v>2.2000000000000001E-3</v>
      </c>
      <c r="G49" s="203">
        <v>44452</v>
      </c>
      <c r="H49" t="s">
        <v>7062</v>
      </c>
      <c r="I49" s="40" t="s">
        <v>6653</v>
      </c>
      <c r="L49" s="40" t="str">
        <f t="shared" si="1"/>
        <v>USD,20210913,,273210,,273110,1,1,1</v>
      </c>
    </row>
    <row r="50" spans="1:12">
      <c r="A50" s="270">
        <v>250340</v>
      </c>
      <c r="B50" s="270">
        <v>248190</v>
      </c>
      <c r="C50" s="270">
        <v>277210</v>
      </c>
      <c r="D50" s="270">
        <v>272510</v>
      </c>
      <c r="E50">
        <v>4800</v>
      </c>
      <c r="F50" s="137">
        <v>1.7600000000000001E-2</v>
      </c>
      <c r="G50" s="203">
        <v>44451</v>
      </c>
      <c r="H50" t="s">
        <v>7063</v>
      </c>
      <c r="I50" s="40" t="s">
        <v>6653</v>
      </c>
      <c r="L50" s="40" t="str">
        <f t="shared" si="1"/>
        <v>USD,20210912,,277210,,272510,1,1,1</v>
      </c>
    </row>
    <row r="51" spans="1:12">
      <c r="A51" s="270">
        <v>251070</v>
      </c>
      <c r="B51" s="270">
        <v>249490</v>
      </c>
      <c r="C51" s="270">
        <v>278810</v>
      </c>
      <c r="D51" s="270">
        <v>277310</v>
      </c>
      <c r="E51">
        <v>960</v>
      </c>
      <c r="F51" s="137">
        <v>3.5000000000000001E-3</v>
      </c>
      <c r="G51" s="203">
        <v>44450</v>
      </c>
      <c r="H51" t="s">
        <v>7064</v>
      </c>
      <c r="I51" s="40" t="s">
        <v>6653</v>
      </c>
      <c r="L51" s="40" t="str">
        <f t="shared" si="1"/>
        <v>USD,20210911,,278810,,277310,1,1,1</v>
      </c>
    </row>
    <row r="52" spans="1:12">
      <c r="A52" s="270">
        <v>250490</v>
      </c>
      <c r="B52" s="270">
        <v>250010</v>
      </c>
      <c r="C52" s="270">
        <v>279010</v>
      </c>
      <c r="D52" s="270">
        <v>278270</v>
      </c>
      <c r="E52">
        <v>1460</v>
      </c>
      <c r="F52" s="137">
        <v>5.3E-3</v>
      </c>
      <c r="G52" s="203">
        <v>44448</v>
      </c>
      <c r="H52" t="s">
        <v>7065</v>
      </c>
      <c r="I52" s="40" t="s">
        <v>6653</v>
      </c>
      <c r="L52" s="40" t="str">
        <f t="shared" si="1"/>
        <v>USD,20210909,,279010,,278270,1,1,1</v>
      </c>
    </row>
    <row r="53" spans="1:12">
      <c r="A53" s="270">
        <v>250990</v>
      </c>
      <c r="B53" s="270">
        <v>250590</v>
      </c>
      <c r="C53" s="270">
        <v>277310</v>
      </c>
      <c r="D53" s="270">
        <v>276810</v>
      </c>
      <c r="E53">
        <v>3000</v>
      </c>
      <c r="F53" s="137">
        <v>1.0999999999999999E-2</v>
      </c>
      <c r="G53" s="203">
        <v>44447</v>
      </c>
      <c r="H53" t="s">
        <v>7066</v>
      </c>
      <c r="I53" s="40" t="s">
        <v>6653</v>
      </c>
      <c r="L53" s="40" t="str">
        <f t="shared" si="1"/>
        <v>USD,20210908,,277310,,276810,1,1,1</v>
      </c>
    </row>
    <row r="54" spans="1:12">
      <c r="A54" s="270">
        <v>251220</v>
      </c>
      <c r="B54" s="270">
        <v>249490</v>
      </c>
      <c r="C54" s="270">
        <v>274010</v>
      </c>
      <c r="D54" s="270">
        <v>273810</v>
      </c>
      <c r="E54">
        <v>2600</v>
      </c>
      <c r="F54" s="137">
        <v>9.5999999999999992E-3</v>
      </c>
      <c r="G54" s="203">
        <v>44446</v>
      </c>
      <c r="H54" t="s">
        <v>7067</v>
      </c>
      <c r="I54" s="40" t="s">
        <v>6653</v>
      </c>
      <c r="L54" s="40" t="str">
        <f t="shared" si="1"/>
        <v>USD,20210907,,274010,,273810,1,1,1</v>
      </c>
    </row>
    <row r="55" spans="1:12">
      <c r="A55" s="270">
        <v>254490</v>
      </c>
      <c r="B55" s="270">
        <v>251090</v>
      </c>
      <c r="C55" s="270">
        <v>251640</v>
      </c>
      <c r="D55" s="270">
        <v>251090</v>
      </c>
      <c r="E55">
        <v>1370</v>
      </c>
      <c r="F55" s="137">
        <v>5.4999999999999997E-3</v>
      </c>
      <c r="G55" s="203">
        <v>44383</v>
      </c>
      <c r="H55" t="s">
        <v>6658</v>
      </c>
      <c r="I55" s="40" t="s">
        <v>6653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6659</v>
      </c>
      <c r="I56" s="40" t="s">
        <v>6653</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6653</v>
      </c>
      <c r="L57" s="40" t="str">
        <f t="shared" si="2"/>
        <v>USD,20210704,254490,254640,251090,251510,1,1,1</v>
      </c>
    </row>
    <row r="58" spans="1:12">
      <c r="A58" s="270">
        <v>250020</v>
      </c>
      <c r="B58" s="270">
        <v>249990</v>
      </c>
      <c r="C58" s="270">
        <v>253840</v>
      </c>
      <c r="D58" s="270">
        <v>252360</v>
      </c>
      <c r="E58">
        <v>850</v>
      </c>
      <c r="F58" s="137">
        <v>3.3999999999999998E-3</v>
      </c>
      <c r="G58" s="203">
        <v>44380</v>
      </c>
      <c r="H58" t="s">
        <v>6660</v>
      </c>
      <c r="I58" s="40" t="s">
        <v>6653</v>
      </c>
      <c r="L58" s="40" t="str">
        <f t="shared" si="2"/>
        <v>USD,20210703,251600,253840,251390,252360,1,1,1</v>
      </c>
    </row>
    <row r="59" spans="1:12">
      <c r="A59" s="270">
        <v>249000</v>
      </c>
      <c r="B59" s="270">
        <v>248890</v>
      </c>
      <c r="C59" s="270">
        <v>253440</v>
      </c>
      <c r="D59" s="270">
        <v>251510</v>
      </c>
      <c r="E59">
        <v>2490</v>
      </c>
      <c r="F59" s="137">
        <v>9.9000000000000008E-3</v>
      </c>
      <c r="G59" s="203">
        <v>44378</v>
      </c>
      <c r="H59" t="s">
        <v>6661</v>
      </c>
      <c r="I59" s="40" t="s">
        <v>6653</v>
      </c>
      <c r="L59" s="40" t="str">
        <f t="shared" si="2"/>
        <v>USD,20210701,253290,253440,250690,251510,1,1,1</v>
      </c>
    </row>
    <row r="60" spans="1:12">
      <c r="A60" s="270">
        <v>246360</v>
      </c>
      <c r="B60" s="270">
        <v>246290</v>
      </c>
      <c r="C60" s="270">
        <v>254130</v>
      </c>
      <c r="D60" s="270">
        <v>254000</v>
      </c>
      <c r="E60">
        <v>4350</v>
      </c>
      <c r="F60" s="137">
        <v>1.7399999999999999E-2</v>
      </c>
      <c r="G60" s="203">
        <v>44377</v>
      </c>
      <c r="H60" t="s">
        <v>6662</v>
      </c>
      <c r="I60" s="40" t="s">
        <v>6653</v>
      </c>
      <c r="L60" s="40" t="str">
        <f t="shared" si="2"/>
        <v>USD,20210630,250020,254130,249990,254000,1,1,1</v>
      </c>
    </row>
    <row r="61" spans="1:12">
      <c r="A61" s="270">
        <v>243490</v>
      </c>
      <c r="B61" s="270">
        <v>243490</v>
      </c>
      <c r="C61" s="270">
        <v>252040</v>
      </c>
      <c r="D61" s="270">
        <v>249650</v>
      </c>
      <c r="E61">
        <v>2530</v>
      </c>
      <c r="F61" s="137">
        <v>1.0200000000000001E-2</v>
      </c>
      <c r="G61" s="203">
        <v>44376</v>
      </c>
      <c r="H61" t="s">
        <v>6663</v>
      </c>
      <c r="I61" s="40" t="s">
        <v>6653</v>
      </c>
      <c r="L61" s="40" t="str">
        <f t="shared" si="2"/>
        <v>USD,20210629,249000,252040,248890,249650,1,1,1</v>
      </c>
    </row>
    <row r="62" spans="1:12">
      <c r="A62" s="270">
        <v>244500</v>
      </c>
      <c r="B62" s="270">
        <v>242290</v>
      </c>
      <c r="C62" s="270">
        <v>248640</v>
      </c>
      <c r="D62" s="270">
        <v>247120</v>
      </c>
      <c r="E62">
        <v>350</v>
      </c>
      <c r="F62" s="137">
        <v>1.4E-3</v>
      </c>
      <c r="G62" s="203">
        <v>44375</v>
      </c>
      <c r="H62" t="s">
        <v>6664</v>
      </c>
      <c r="I62" s="40" t="s">
        <v>6653</v>
      </c>
      <c r="L62" s="40" t="str">
        <f t="shared" si="2"/>
        <v>USD,20210628,246360,248640,246290,247120,1,1,1</v>
      </c>
    </row>
    <row r="63" spans="1:12">
      <c r="A63" s="270">
        <v>241690</v>
      </c>
      <c r="B63" s="270">
        <v>241190</v>
      </c>
      <c r="C63" s="270">
        <v>246940</v>
      </c>
      <c r="D63" s="270">
        <v>246770</v>
      </c>
      <c r="E63">
        <v>2230</v>
      </c>
      <c r="F63" s="137">
        <v>9.1000000000000004E-3</v>
      </c>
      <c r="G63" s="203">
        <v>44374</v>
      </c>
      <c r="H63" t="s">
        <v>6665</v>
      </c>
      <c r="I63" s="40" t="s">
        <v>6653</v>
      </c>
      <c r="L63" s="40" t="str">
        <f t="shared" si="2"/>
        <v>USD,20210627,243490,246940,243490,246770,1,1,1</v>
      </c>
    </row>
    <row r="64" spans="1:12">
      <c r="A64" s="270">
        <v>243310</v>
      </c>
      <c r="B64" s="270">
        <v>240790</v>
      </c>
      <c r="C64" s="270">
        <v>245940</v>
      </c>
      <c r="D64" s="270">
        <v>244540</v>
      </c>
      <c r="E64">
        <v>2650</v>
      </c>
      <c r="F64" s="137">
        <v>1.0999999999999999E-2</v>
      </c>
      <c r="G64" s="203">
        <v>44373</v>
      </c>
      <c r="H64" t="s">
        <v>6666</v>
      </c>
      <c r="I64" s="40" t="s">
        <v>6653</v>
      </c>
      <c r="L64" s="40" t="str">
        <f t="shared" si="2"/>
        <v>USD,20210626,244500,245940,242290,244540,1,1,1</v>
      </c>
    </row>
    <row r="65" spans="1:12">
      <c r="A65" s="270">
        <v>241190</v>
      </c>
      <c r="B65" s="270">
        <v>241190</v>
      </c>
      <c r="C65" s="270">
        <v>242440</v>
      </c>
      <c r="D65" s="270">
        <v>241890</v>
      </c>
      <c r="E65">
        <v>100</v>
      </c>
      <c r="F65" s="137">
        <v>4.0000000000000002E-4</v>
      </c>
      <c r="G65" s="203">
        <v>44371</v>
      </c>
      <c r="H65" t="s">
        <v>6667</v>
      </c>
      <c r="I65" s="40" t="s">
        <v>6653</v>
      </c>
      <c r="L65" s="40" t="str">
        <f t="shared" si="2"/>
        <v>USD,20210624,241690,242440,241190,241890,1,1,1</v>
      </c>
    </row>
    <row r="66" spans="1:12">
      <c r="A66" s="270">
        <v>239940</v>
      </c>
      <c r="B66" s="270">
        <v>239190</v>
      </c>
      <c r="C66" s="270">
        <v>243340</v>
      </c>
      <c r="D66" s="270">
        <v>241790</v>
      </c>
      <c r="E66">
        <v>880</v>
      </c>
      <c r="F66" s="137">
        <v>3.5999999999999999E-3</v>
      </c>
      <c r="G66" s="203">
        <v>44370</v>
      </c>
      <c r="H66" t="s">
        <v>6668</v>
      </c>
      <c r="I66" s="40" t="s">
        <v>6653</v>
      </c>
      <c r="L66" s="40" t="str">
        <f t="shared" si="2"/>
        <v>USD,20210623,243310,243340,240790,241790,1,1,1</v>
      </c>
    </row>
    <row r="67" spans="1:12">
      <c r="A67" s="270">
        <v>234810</v>
      </c>
      <c r="B67" s="270">
        <v>234690</v>
      </c>
      <c r="C67" s="270">
        <v>243140</v>
      </c>
      <c r="D67" s="270">
        <v>242670</v>
      </c>
      <c r="E67">
        <v>1680</v>
      </c>
      <c r="F67" s="137">
        <v>7.0000000000000001E-3</v>
      </c>
      <c r="G67" s="203">
        <v>44369</v>
      </c>
      <c r="H67" t="s">
        <v>6669</v>
      </c>
      <c r="I67" s="40" t="s">
        <v>6653</v>
      </c>
      <c r="L67" s="40" t="str">
        <f t="shared" si="2"/>
        <v>USD,20210622,241190,243140,241190,242670,1,1,1</v>
      </c>
    </row>
    <row r="68" spans="1:12">
      <c r="A68" s="270">
        <v>244490</v>
      </c>
      <c r="B68" s="270">
        <v>234690</v>
      </c>
      <c r="C68" s="270">
        <v>241440</v>
      </c>
      <c r="D68" s="270">
        <v>240990</v>
      </c>
      <c r="E68">
        <v>1390</v>
      </c>
      <c r="F68" s="137">
        <v>5.7999999999999996E-3</v>
      </c>
      <c r="G68" s="203">
        <v>44368</v>
      </c>
      <c r="H68" t="s">
        <v>6670</v>
      </c>
      <c r="I68" s="40" t="s">
        <v>6653</v>
      </c>
      <c r="L68" s="40" t="str">
        <f t="shared" si="2"/>
        <v>USD,20210621,239940,241440,239190,240990,1,1,1</v>
      </c>
    </row>
    <row r="69" spans="1:12">
      <c r="A69" s="270">
        <v>242010</v>
      </c>
      <c r="B69" s="270">
        <v>241950</v>
      </c>
      <c r="C69" s="270">
        <v>240440</v>
      </c>
      <c r="D69" s="270">
        <v>239600</v>
      </c>
      <c r="E69">
        <v>4710</v>
      </c>
      <c r="F69" s="137">
        <v>2.01E-2</v>
      </c>
      <c r="G69" s="203">
        <v>44367</v>
      </c>
      <c r="H69" t="s">
        <v>6671</v>
      </c>
      <c r="I69" s="40" t="s">
        <v>6653</v>
      </c>
      <c r="L69" s="40" t="str">
        <f t="shared" si="2"/>
        <v>USD,20210620,234810,240440,234690,239600,1,1,1</v>
      </c>
    </row>
    <row r="70" spans="1:12">
      <c r="A70" s="270">
        <v>240470</v>
      </c>
      <c r="B70" s="270">
        <v>239450</v>
      </c>
      <c r="C70" s="270">
        <v>244640</v>
      </c>
      <c r="D70" s="270">
        <v>234890</v>
      </c>
      <c r="E70">
        <v>9400</v>
      </c>
      <c r="F70" s="414">
        <v>0.04</v>
      </c>
      <c r="G70" s="203">
        <v>44366</v>
      </c>
      <c r="H70" t="s">
        <v>6672</v>
      </c>
      <c r="I70" s="40" t="s">
        <v>6653</v>
      </c>
      <c r="L70" s="40" t="str">
        <f t="shared" si="2"/>
        <v>USD,20210619,244490,244640,234690,234890,1,1,1</v>
      </c>
    </row>
    <row r="71" spans="1:12">
      <c r="A71" s="270">
        <v>239970</v>
      </c>
      <c r="B71" s="270">
        <v>239950</v>
      </c>
      <c r="C71" s="270">
        <v>244640</v>
      </c>
      <c r="D71" s="270">
        <v>244290</v>
      </c>
      <c r="E71">
        <v>2540</v>
      </c>
      <c r="F71" s="137">
        <v>1.0500000000000001E-2</v>
      </c>
      <c r="G71" s="203">
        <v>44364</v>
      </c>
      <c r="H71" t="s">
        <v>6673</v>
      </c>
      <c r="I71" s="40" t="s">
        <v>6653</v>
      </c>
      <c r="L71" s="40" t="str">
        <f t="shared" si="2"/>
        <v>USD,20210617,242010,244640,241950,244290,1,1,1</v>
      </c>
    </row>
    <row r="72" spans="1:12">
      <c r="A72" s="270">
        <v>240970</v>
      </c>
      <c r="B72" s="270">
        <v>238550</v>
      </c>
      <c r="C72" s="270">
        <v>242250</v>
      </c>
      <c r="D72" s="270">
        <v>241750</v>
      </c>
      <c r="E72">
        <v>1260</v>
      </c>
      <c r="F72" s="137">
        <v>5.1999999999999998E-3</v>
      </c>
      <c r="G72" s="203">
        <v>44363</v>
      </c>
      <c r="H72" t="s">
        <v>6674</v>
      </c>
      <c r="I72" s="40" t="s">
        <v>6653</v>
      </c>
      <c r="L72" s="40" t="str">
        <f t="shared" si="2"/>
        <v>USD,20210616,240470,242250,239450,241750,1,1,1</v>
      </c>
    </row>
    <row r="73" spans="1:12">
      <c r="A73" s="270">
        <v>238970</v>
      </c>
      <c r="B73" s="270">
        <v>238940</v>
      </c>
      <c r="C73" s="270">
        <v>240050</v>
      </c>
      <c r="D73" s="270">
        <v>240490</v>
      </c>
      <c r="E73">
        <v>770</v>
      </c>
      <c r="F73" s="137">
        <v>3.2000000000000002E-3</v>
      </c>
      <c r="G73" s="203">
        <v>44362</v>
      </c>
      <c r="H73" t="s">
        <v>6675</v>
      </c>
      <c r="I73" s="40" t="s">
        <v>6653</v>
      </c>
      <c r="L73" s="40" t="str">
        <f t="shared" si="2"/>
        <v>USD,20210615,239970,240050,239950,240490,1,1,1</v>
      </c>
    </row>
    <row r="74" spans="1:12">
      <c r="A74" s="270">
        <v>236830</v>
      </c>
      <c r="B74" s="270">
        <v>236140</v>
      </c>
      <c r="C74" s="270">
        <v>241050</v>
      </c>
      <c r="D74" s="270">
        <v>239720</v>
      </c>
      <c r="E74">
        <v>1310</v>
      </c>
      <c r="F74" s="137">
        <v>5.4999999999999997E-3</v>
      </c>
      <c r="G74" s="203">
        <v>44361</v>
      </c>
      <c r="H74" t="s">
        <v>6676</v>
      </c>
      <c r="I74" s="40" t="s">
        <v>6653</v>
      </c>
      <c r="L74" s="40" t="str">
        <f t="shared" si="2"/>
        <v>USD,20210614,240970,241050,238550,239720,1,1,1</v>
      </c>
    </row>
    <row r="75" spans="1:12">
      <c r="A75" s="270">
        <v>240010</v>
      </c>
      <c r="B75" s="270">
        <v>239140</v>
      </c>
      <c r="C75" s="270">
        <v>241250</v>
      </c>
      <c r="D75" s="270">
        <v>241030</v>
      </c>
      <c r="E75">
        <v>3280</v>
      </c>
      <c r="F75" s="137">
        <v>1.38E-2</v>
      </c>
      <c r="G75" s="203">
        <v>44360</v>
      </c>
      <c r="H75" t="s">
        <v>6677</v>
      </c>
      <c r="I75" s="40" t="s">
        <v>6653</v>
      </c>
      <c r="L75" s="40" t="str">
        <f t="shared" si="2"/>
        <v>USD,20210613,238970,241250,238940,241030,1,1,1</v>
      </c>
    </row>
    <row r="76" spans="1:12">
      <c r="A76" s="270">
        <v>235480</v>
      </c>
      <c r="B76" s="270">
        <v>235440</v>
      </c>
      <c r="C76" s="270">
        <v>238350</v>
      </c>
      <c r="D76" s="270">
        <v>237750</v>
      </c>
      <c r="E76">
        <v>1480</v>
      </c>
      <c r="F76" s="137">
        <v>6.1999999999999998E-3</v>
      </c>
      <c r="G76" s="203">
        <v>44359</v>
      </c>
      <c r="H76" t="s">
        <v>6678</v>
      </c>
      <c r="I76" s="40" t="s">
        <v>6653</v>
      </c>
      <c r="L76" s="40" t="str">
        <f t="shared" si="2"/>
        <v>USD,20210612,236830,238350,236140,237750,1,1,1</v>
      </c>
    </row>
    <row r="77" spans="1:12">
      <c r="A77" s="270">
        <v>235890</v>
      </c>
      <c r="B77" s="270">
        <v>234820</v>
      </c>
      <c r="C77" s="270">
        <v>240450</v>
      </c>
      <c r="D77" s="270">
        <v>239230</v>
      </c>
      <c r="E77">
        <v>2210</v>
      </c>
      <c r="F77" s="137">
        <v>9.1999999999999998E-3</v>
      </c>
      <c r="G77" s="203">
        <v>44357</v>
      </c>
      <c r="H77" t="s">
        <v>6679</v>
      </c>
      <c r="I77" s="40" t="s">
        <v>6653</v>
      </c>
      <c r="L77" s="40" t="str">
        <f t="shared" si="2"/>
        <v>USD,20210610,240010,240450,239140,239230,1,1,1</v>
      </c>
    </row>
    <row r="78" spans="1:12">
      <c r="A78" s="270">
        <v>234340</v>
      </c>
      <c r="B78" s="270">
        <v>234240</v>
      </c>
      <c r="C78" s="270">
        <v>241550</v>
      </c>
      <c r="D78" s="270">
        <v>241440</v>
      </c>
      <c r="E78">
        <v>5950</v>
      </c>
      <c r="F78" s="137">
        <v>2.53E-2</v>
      </c>
      <c r="G78" s="203">
        <v>44356</v>
      </c>
      <c r="H78" t="s">
        <v>6680</v>
      </c>
      <c r="I78" s="40" t="s">
        <v>6653</v>
      </c>
      <c r="L78" s="40" t="str">
        <f t="shared" si="2"/>
        <v>USD,20210609,235480,241550,235440,241440,1,1,1</v>
      </c>
    </row>
    <row r="79" spans="1:12">
      <c r="A79" s="270">
        <v>234330</v>
      </c>
      <c r="B79" s="270">
        <v>233900</v>
      </c>
      <c r="C79" s="270">
        <v>235960</v>
      </c>
      <c r="D79" s="270">
        <v>235490</v>
      </c>
      <c r="E79">
        <v>460</v>
      </c>
      <c r="F79" s="137">
        <v>2E-3</v>
      </c>
      <c r="G79" s="203">
        <v>44355</v>
      </c>
      <c r="H79" t="s">
        <v>6681</v>
      </c>
      <c r="I79" s="40" t="s">
        <v>6653</v>
      </c>
      <c r="L79" s="40" t="str">
        <f t="shared" si="2"/>
        <v>USD,20210608,235890,235960,234820,235490,1,1,1</v>
      </c>
    </row>
    <row r="80" spans="1:12">
      <c r="A80" s="270">
        <v>234060</v>
      </c>
      <c r="B80" s="270">
        <v>228150</v>
      </c>
      <c r="C80" s="270">
        <v>235960</v>
      </c>
      <c r="D80" s="270">
        <v>235950</v>
      </c>
      <c r="E80">
        <v>1620</v>
      </c>
      <c r="F80" s="137">
        <v>6.8999999999999999E-3</v>
      </c>
      <c r="G80" s="203">
        <v>44354</v>
      </c>
      <c r="H80" t="s">
        <v>6682</v>
      </c>
      <c r="I80" s="40" t="s">
        <v>6653</v>
      </c>
      <c r="L80" s="40" t="str">
        <f t="shared" si="2"/>
        <v>USD,20210607,234340,235960,234240,235950,1,1,1</v>
      </c>
    </row>
    <row r="81" spans="1:12">
      <c r="A81" s="270">
        <v>234000</v>
      </c>
      <c r="B81" s="270">
        <v>233970</v>
      </c>
      <c r="C81" s="270">
        <v>234350</v>
      </c>
      <c r="D81" s="270">
        <v>234330</v>
      </c>
      <c r="E81">
        <v>90</v>
      </c>
      <c r="F81" s="137">
        <v>4.0000000000000002E-4</v>
      </c>
      <c r="G81" s="203">
        <v>44350</v>
      </c>
      <c r="H81" t="s">
        <v>6683</v>
      </c>
      <c r="I81" s="40" t="s">
        <v>6653</v>
      </c>
      <c r="L81" s="40" t="str">
        <f t="shared" si="2"/>
        <v>USD,20210603,234330,234350,233900,234330,1,1,1</v>
      </c>
    </row>
    <row r="82" spans="1:12">
      <c r="A82" s="270">
        <v>238590</v>
      </c>
      <c r="B82" s="270">
        <v>232950</v>
      </c>
      <c r="C82" s="270">
        <v>234360</v>
      </c>
      <c r="D82" s="270">
        <v>234240</v>
      </c>
      <c r="E82">
        <v>80</v>
      </c>
      <c r="F82" s="137">
        <v>2.9999999999999997E-4</v>
      </c>
      <c r="G82" s="203">
        <v>44349</v>
      </c>
      <c r="H82" t="s">
        <v>6684</v>
      </c>
      <c r="I82" s="40" t="s">
        <v>6653</v>
      </c>
      <c r="L82" s="40" t="str">
        <f t="shared" si="2"/>
        <v>USD,20210602,234060,234360,228150,234240,1,1,1</v>
      </c>
    </row>
    <row r="83" spans="1:12">
      <c r="A83" s="270">
        <v>234640</v>
      </c>
      <c r="B83" s="270">
        <v>234550</v>
      </c>
      <c r="C83" s="270">
        <v>238660</v>
      </c>
      <c r="D83" s="270">
        <v>234160</v>
      </c>
      <c r="E83">
        <v>100</v>
      </c>
      <c r="F83" s="137">
        <v>4.0000000000000002E-4</v>
      </c>
      <c r="G83" s="203">
        <v>44348</v>
      </c>
      <c r="H83" t="s">
        <v>6685</v>
      </c>
      <c r="I83" s="40" t="s">
        <v>6653</v>
      </c>
      <c r="L83" s="40" t="str">
        <f t="shared" si="2"/>
        <v>USD,20210601,234000,238660,233970,234160,1,1,1</v>
      </c>
    </row>
    <row r="84" spans="1:12">
      <c r="A84" s="270">
        <v>226560</v>
      </c>
      <c r="B84" s="270">
        <v>226460</v>
      </c>
      <c r="C84" s="270">
        <v>238660</v>
      </c>
      <c r="D84" s="270">
        <v>234060</v>
      </c>
      <c r="E84">
        <v>4510</v>
      </c>
      <c r="F84" s="137">
        <v>1.9300000000000001E-2</v>
      </c>
      <c r="G84" s="203">
        <v>44347</v>
      </c>
      <c r="H84" t="s">
        <v>6686</v>
      </c>
      <c r="I84" s="40" t="s">
        <v>6653</v>
      </c>
      <c r="L84" s="40" t="str">
        <f t="shared" si="2"/>
        <v>USD,20210531,238590,238660,232950,234060,1,1,1</v>
      </c>
    </row>
    <row r="85" spans="1:12">
      <c r="A85" s="270">
        <v>225260</v>
      </c>
      <c r="B85" s="270">
        <v>225170</v>
      </c>
      <c r="C85" s="270">
        <v>238660</v>
      </c>
      <c r="D85" s="270">
        <v>238570</v>
      </c>
      <c r="E85">
        <v>3910</v>
      </c>
      <c r="F85" s="137">
        <v>1.67E-2</v>
      </c>
      <c r="G85" s="203">
        <v>44346</v>
      </c>
      <c r="H85" t="s">
        <v>6687</v>
      </c>
      <c r="I85" s="40" t="s">
        <v>6653</v>
      </c>
      <c r="L85" s="40" t="str">
        <f t="shared" si="2"/>
        <v>USD,20210530,234640,238660,234550,238570,1,1,1</v>
      </c>
    </row>
    <row r="86" spans="1:12">
      <c r="A86" s="270">
        <v>224190</v>
      </c>
      <c r="B86" s="270">
        <v>224100</v>
      </c>
      <c r="C86" s="270">
        <v>234660</v>
      </c>
      <c r="D86" s="270">
        <v>234660</v>
      </c>
      <c r="E86" t="s">
        <v>6652</v>
      </c>
      <c r="F86" t="s">
        <v>6652</v>
      </c>
      <c r="G86" s="203">
        <v>44345</v>
      </c>
      <c r="H86" t="s">
        <v>6688</v>
      </c>
      <c r="I86" s="40" t="s">
        <v>6653</v>
      </c>
      <c r="L86" s="40" t="str">
        <f t="shared" si="2"/>
        <v>USD,20210529,226560,234660,226460,234660,1,1,1</v>
      </c>
    </row>
    <row r="87" spans="1:12">
      <c r="A87" s="270">
        <v>224120</v>
      </c>
      <c r="B87" s="270">
        <v>223150</v>
      </c>
      <c r="C87" s="270">
        <v>231470</v>
      </c>
      <c r="D87" s="270">
        <v>231470</v>
      </c>
      <c r="E87">
        <v>6310</v>
      </c>
      <c r="F87" s="137">
        <v>2.8000000000000001E-2</v>
      </c>
      <c r="G87" s="203">
        <v>44343</v>
      </c>
      <c r="H87" t="s">
        <v>6689</v>
      </c>
      <c r="I87" s="40" t="s">
        <v>6653</v>
      </c>
      <c r="L87" s="40" t="str">
        <f t="shared" si="2"/>
        <v>USD,20210527,225260,231470,225170,231470,1,1,1</v>
      </c>
    </row>
    <row r="88" spans="1:12">
      <c r="A88" s="270">
        <v>223590</v>
      </c>
      <c r="B88" s="270">
        <v>223490</v>
      </c>
      <c r="C88" s="270">
        <v>225270</v>
      </c>
      <c r="D88" s="270">
        <v>225160</v>
      </c>
      <c r="E88">
        <v>1060</v>
      </c>
      <c r="F88" s="137">
        <v>4.7000000000000002E-3</v>
      </c>
      <c r="G88" s="203">
        <v>44342</v>
      </c>
      <c r="H88" t="s">
        <v>6690</v>
      </c>
      <c r="I88" s="40" t="s">
        <v>6653</v>
      </c>
      <c r="L88" s="40" t="str">
        <f t="shared" si="2"/>
        <v>USD,20210526,224190,225270,224100,225160,1,1,1</v>
      </c>
    </row>
    <row r="89" spans="1:12">
      <c r="A89" s="270">
        <v>223440</v>
      </c>
      <c r="B89" s="270">
        <v>223390</v>
      </c>
      <c r="C89" s="270">
        <v>224430</v>
      </c>
      <c r="D89" s="270">
        <v>224100</v>
      </c>
      <c r="E89">
        <v>10</v>
      </c>
      <c r="F89" t="s">
        <v>6652</v>
      </c>
      <c r="G89" s="203">
        <v>44341</v>
      </c>
      <c r="H89" t="s">
        <v>6691</v>
      </c>
      <c r="I89" s="40" t="s">
        <v>6653</v>
      </c>
      <c r="L89" s="40" t="str">
        <f t="shared" si="2"/>
        <v>USD,20210525,224120,224430,223150,224100,1,1,1</v>
      </c>
    </row>
    <row r="90" spans="1:12">
      <c r="A90" s="270">
        <v>222980</v>
      </c>
      <c r="B90" s="270">
        <v>222930</v>
      </c>
      <c r="C90" s="270">
        <v>225110</v>
      </c>
      <c r="D90" s="270">
        <v>224110</v>
      </c>
      <c r="E90">
        <v>600</v>
      </c>
      <c r="F90" s="137">
        <v>2.7000000000000001E-3</v>
      </c>
      <c r="G90" s="203">
        <v>44340</v>
      </c>
      <c r="H90" t="s">
        <v>6692</v>
      </c>
      <c r="I90" s="40" t="s">
        <v>6653</v>
      </c>
      <c r="L90" s="40" t="str">
        <f t="shared" si="2"/>
        <v>USD,20210524,223590,225110,223490,224110,1,1,1</v>
      </c>
    </row>
    <row r="91" spans="1:12">
      <c r="A91" s="270">
        <v>223990</v>
      </c>
      <c r="B91" s="270">
        <v>222930</v>
      </c>
      <c r="C91" s="270">
        <v>223990</v>
      </c>
      <c r="D91" s="270">
        <v>223510</v>
      </c>
      <c r="E91">
        <v>20</v>
      </c>
      <c r="F91" s="137">
        <v>1E-4</v>
      </c>
      <c r="G91" s="203">
        <v>44339</v>
      </c>
      <c r="H91" t="s">
        <v>6693</v>
      </c>
      <c r="I91" s="40" t="s">
        <v>6653</v>
      </c>
      <c r="L91" s="40" t="str">
        <f t="shared" si="2"/>
        <v>USD,20210523,223440,223990,223390,223510,1,1,1</v>
      </c>
    </row>
    <row r="92" spans="1:12">
      <c r="A92" s="270">
        <v>225270</v>
      </c>
      <c r="B92" s="270">
        <v>221720</v>
      </c>
      <c r="C92" s="270">
        <v>223550</v>
      </c>
      <c r="D92" s="270">
        <v>223490</v>
      </c>
      <c r="E92">
        <v>490</v>
      </c>
      <c r="F92" s="137">
        <v>2.2000000000000001E-3</v>
      </c>
      <c r="G92" s="203">
        <v>44338</v>
      </c>
      <c r="H92" t="s">
        <v>6694</v>
      </c>
      <c r="I92" s="40" t="s">
        <v>6653</v>
      </c>
      <c r="L92" s="40" t="str">
        <f t="shared" si="2"/>
        <v>USD,20210522,222980,223550,222930,223490,1,1,1</v>
      </c>
    </row>
    <row r="93" spans="1:12">
      <c r="A93" s="270">
        <v>222240</v>
      </c>
      <c r="B93" s="270">
        <v>222140</v>
      </c>
      <c r="C93" s="270">
        <v>224020</v>
      </c>
      <c r="D93" s="270">
        <v>223000</v>
      </c>
      <c r="E93">
        <v>1210</v>
      </c>
      <c r="F93" s="137">
        <v>5.4999999999999997E-3</v>
      </c>
      <c r="G93" s="203">
        <v>44336</v>
      </c>
      <c r="H93" t="s">
        <v>6695</v>
      </c>
      <c r="I93" s="40" t="s">
        <v>6653</v>
      </c>
      <c r="L93" s="40" t="str">
        <f t="shared" si="2"/>
        <v>USD,20210520,223990,224020,222930,223000,1,1,1</v>
      </c>
    </row>
    <row r="94" spans="1:12">
      <c r="A94" s="270">
        <v>224160</v>
      </c>
      <c r="B94" s="270">
        <v>222140</v>
      </c>
      <c r="C94" s="270">
        <v>225380</v>
      </c>
      <c r="D94" s="270">
        <v>221790</v>
      </c>
      <c r="E94">
        <v>3550</v>
      </c>
      <c r="F94" s="137">
        <v>1.6E-2</v>
      </c>
      <c r="G94" s="203">
        <v>44335</v>
      </c>
      <c r="H94" t="s">
        <v>6696</v>
      </c>
      <c r="I94" s="40" t="s">
        <v>6653</v>
      </c>
      <c r="L94" s="40" t="str">
        <f t="shared" si="2"/>
        <v>USD,20210519,225270,225380,221720,221790,1,1,1</v>
      </c>
    </row>
    <row r="95" spans="1:12">
      <c r="A95" s="270">
        <v>220520</v>
      </c>
      <c r="B95" s="270">
        <v>220410</v>
      </c>
      <c r="C95" s="270">
        <v>225380</v>
      </c>
      <c r="D95" s="270">
        <v>225340</v>
      </c>
      <c r="E95">
        <v>3150</v>
      </c>
      <c r="F95" s="137">
        <v>1.4200000000000001E-2</v>
      </c>
      <c r="G95" s="203">
        <v>44334</v>
      </c>
      <c r="H95" t="s">
        <v>6698</v>
      </c>
      <c r="I95" s="40" t="s">
        <v>6653</v>
      </c>
      <c r="L95" s="40" t="str">
        <f t="shared" si="2"/>
        <v>USD,20210518,222240,225380,222140,225340,1,1,1</v>
      </c>
    </row>
    <row r="96" spans="1:12">
      <c r="A96" s="270">
        <v>220760</v>
      </c>
      <c r="B96" s="270">
        <v>220410</v>
      </c>
      <c r="C96" s="270">
        <v>225270</v>
      </c>
      <c r="D96" s="270">
        <v>222190</v>
      </c>
      <c r="E96">
        <v>1950</v>
      </c>
      <c r="F96" s="137">
        <v>8.8000000000000005E-3</v>
      </c>
      <c r="G96" s="203">
        <v>44333</v>
      </c>
      <c r="H96" t="s">
        <v>6699</v>
      </c>
      <c r="I96" s="40" t="s">
        <v>6653</v>
      </c>
      <c r="L96" s="40" t="str">
        <f t="shared" si="2"/>
        <v>USD,20210517,224160,225270,222140,222190,1,1,1</v>
      </c>
    </row>
    <row r="97" spans="1:12">
      <c r="A97" s="270">
        <v>219790</v>
      </c>
      <c r="B97" s="270">
        <v>216130</v>
      </c>
      <c r="C97" s="270">
        <v>224160</v>
      </c>
      <c r="D97" s="270">
        <v>224140</v>
      </c>
      <c r="E97">
        <v>3640</v>
      </c>
      <c r="F97" s="137">
        <v>1.6500000000000001E-2</v>
      </c>
      <c r="G97" s="203">
        <v>44332</v>
      </c>
      <c r="H97" t="s">
        <v>6700</v>
      </c>
      <c r="I97" s="40" t="s">
        <v>6653</v>
      </c>
      <c r="L97" s="40" t="str">
        <f t="shared" si="2"/>
        <v>USD,20210516,220520,224160,220410,224140,1,1,1</v>
      </c>
    </row>
    <row r="98" spans="1:12">
      <c r="A98" s="270">
        <v>221860</v>
      </c>
      <c r="B98" s="270">
        <v>219750</v>
      </c>
      <c r="C98" s="270">
        <v>221880</v>
      </c>
      <c r="D98" s="270">
        <v>220500</v>
      </c>
      <c r="E98">
        <v>4370</v>
      </c>
      <c r="F98" s="137">
        <v>2.0199999999999999E-2</v>
      </c>
      <c r="G98" s="203">
        <v>44331</v>
      </c>
      <c r="H98" t="s">
        <v>6701</v>
      </c>
      <c r="I98" s="40" t="s">
        <v>6653</v>
      </c>
      <c r="L98" s="40" t="str">
        <f t="shared" si="2"/>
        <v>USD,20210515,220760,221880,220410,220500,1,1,1</v>
      </c>
    </row>
    <row r="99" spans="1:12">
      <c r="A99" s="270">
        <v>216080</v>
      </c>
      <c r="B99" s="270">
        <v>216080</v>
      </c>
      <c r="C99" s="270">
        <v>219860</v>
      </c>
      <c r="D99" s="270">
        <v>216130</v>
      </c>
      <c r="E99">
        <v>3620</v>
      </c>
      <c r="F99" s="137">
        <v>1.67E-2</v>
      </c>
      <c r="G99" s="203">
        <v>44329</v>
      </c>
      <c r="H99" t="s">
        <v>6702</v>
      </c>
      <c r="I99" s="40" t="s">
        <v>6653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6703</v>
      </c>
      <c r="I100" s="40" t="s">
        <v>6653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6704</v>
      </c>
      <c r="I101" s="40" t="s">
        <v>6653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6705</v>
      </c>
      <c r="I102" s="40" t="s">
        <v>6653</v>
      </c>
      <c r="L102" s="40" t="str">
        <f t="shared" si="2"/>
        <v>USD,20210510,207240,217040,207190,216130,1,1,1</v>
      </c>
    </row>
    <row r="103" spans="1:12">
      <c r="A103" s="270">
        <v>206440</v>
      </c>
      <c r="B103" s="270">
        <v>206370</v>
      </c>
      <c r="C103" s="270">
        <v>207300</v>
      </c>
      <c r="D103" s="270">
        <v>207260</v>
      </c>
      <c r="E103">
        <v>890</v>
      </c>
      <c r="F103" s="137">
        <v>4.3E-3</v>
      </c>
      <c r="G103" s="203">
        <v>44325</v>
      </c>
      <c r="H103" t="s">
        <v>6706</v>
      </c>
      <c r="I103" s="40" t="s">
        <v>6653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6707</v>
      </c>
      <c r="I104" s="40" t="s">
        <v>6653</v>
      </c>
      <c r="L104" s="40" t="str">
        <f t="shared" si="2"/>
        <v>USD,20210508,206390,206480,206370,206370,1,1,1</v>
      </c>
    </row>
    <row r="105" spans="1:12">
      <c r="A105" s="270">
        <v>218430</v>
      </c>
      <c r="B105" s="270">
        <v>217260</v>
      </c>
      <c r="C105" s="270">
        <v>206480</v>
      </c>
      <c r="D105" s="270">
        <v>206480</v>
      </c>
      <c r="E105">
        <v>2970</v>
      </c>
      <c r="F105" s="137">
        <v>1.44E-2</v>
      </c>
      <c r="G105" s="203">
        <v>44322</v>
      </c>
      <c r="H105" t="s">
        <v>6708</v>
      </c>
      <c r="I105" s="40" t="s">
        <v>6653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6709</v>
      </c>
      <c r="I106" s="40" t="s">
        <v>6653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6710</v>
      </c>
      <c r="I107" s="40" t="s">
        <v>6653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6711</v>
      </c>
      <c r="I108" s="40" t="s">
        <v>6653</v>
      </c>
      <c r="L108" s="40" t="str">
        <f t="shared" si="2"/>
        <v>USD,20210502,229110,229130,218380,218380,1,1,1</v>
      </c>
    </row>
    <row r="109" spans="1:12">
      <c r="A109" s="270">
        <v>232640</v>
      </c>
      <c r="B109" s="270">
        <v>232310</v>
      </c>
      <c r="C109" s="270">
        <v>232420</v>
      </c>
      <c r="D109" s="270">
        <v>229100</v>
      </c>
      <c r="E109">
        <v>3210</v>
      </c>
      <c r="F109" s="137">
        <v>1.4E-2</v>
      </c>
      <c r="G109" s="203">
        <v>44317</v>
      </c>
      <c r="H109" t="s">
        <v>6712</v>
      </c>
      <c r="I109" s="40" t="s">
        <v>6653</v>
      </c>
      <c r="L109" s="40" t="str">
        <f t="shared" si="2"/>
        <v>USD,20210501,232340,232420,229020,229100,1,1,1</v>
      </c>
    </row>
    <row r="110" spans="1:12">
      <c r="A110" s="270">
        <v>232770</v>
      </c>
      <c r="B110" s="270">
        <v>232540</v>
      </c>
      <c r="C110" s="270">
        <v>232420</v>
      </c>
      <c r="D110" s="270">
        <v>232310</v>
      </c>
      <c r="E110">
        <v>20</v>
      </c>
      <c r="F110" s="137">
        <v>1E-4</v>
      </c>
      <c r="G110" s="203">
        <v>44315</v>
      </c>
      <c r="H110" t="s">
        <v>6713</v>
      </c>
      <c r="I110" s="40" t="s">
        <v>6653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6714</v>
      </c>
      <c r="I111" s="40" t="s">
        <v>6653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6715</v>
      </c>
      <c r="I112" s="40" t="s">
        <v>6653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6716</v>
      </c>
      <c r="I113" s="40" t="s">
        <v>6653</v>
      </c>
      <c r="L113" s="40" t="str">
        <f t="shared" si="2"/>
        <v>USD,20210426,233380,233390,232750,232760,1,1,1</v>
      </c>
    </row>
    <row r="114" spans="1:12">
      <c r="A114" s="270">
        <v>233750</v>
      </c>
      <c r="B114" s="270">
        <v>233280</v>
      </c>
      <c r="C114" s="270">
        <v>233390</v>
      </c>
      <c r="D114" s="270">
        <v>233390</v>
      </c>
      <c r="E114">
        <v>20</v>
      </c>
      <c r="F114" s="137">
        <v>1E-4</v>
      </c>
      <c r="G114" s="203">
        <v>44311</v>
      </c>
      <c r="H114" t="s">
        <v>6717</v>
      </c>
      <c r="I114" s="40" t="s">
        <v>6653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6718</v>
      </c>
      <c r="I115" s="40" t="s">
        <v>6653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6697</v>
      </c>
      <c r="I116" s="40" t="s">
        <v>6653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6719</v>
      </c>
      <c r="I117" s="40" t="s">
        <v>6653</v>
      </c>
      <c r="L117" s="40" t="str">
        <f t="shared" si="2"/>
        <v>USD,20210421,233650,233750,233640,233690,1,1,1</v>
      </c>
    </row>
    <row r="118" spans="1:12">
      <c r="A118" s="270">
        <v>239900</v>
      </c>
      <c r="B118" s="270">
        <v>238750</v>
      </c>
      <c r="C118" s="270">
        <v>238280</v>
      </c>
      <c r="D118" s="270">
        <v>233740</v>
      </c>
      <c r="E118">
        <v>4430</v>
      </c>
      <c r="F118" s="137">
        <v>1.9E-2</v>
      </c>
      <c r="G118" s="203">
        <v>44306</v>
      </c>
      <c r="H118" t="s">
        <v>6720</v>
      </c>
      <c r="I118" s="40" t="s">
        <v>6653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6721</v>
      </c>
      <c r="I119" s="40" t="s">
        <v>6653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6722</v>
      </c>
      <c r="I120" s="40" t="s">
        <v>6653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6723</v>
      </c>
      <c r="I121" s="40" t="s">
        <v>6653</v>
      </c>
      <c r="L121" s="40" t="str">
        <f t="shared" si="3"/>
        <v>USD,20210417,239930,240000,239860,239930,1,1,1</v>
      </c>
    </row>
    <row r="122" spans="1:12">
      <c r="A122" s="270">
        <v>243020</v>
      </c>
      <c r="B122" s="270">
        <v>240790</v>
      </c>
      <c r="C122" s="270">
        <v>241010</v>
      </c>
      <c r="D122" s="270">
        <v>239870</v>
      </c>
      <c r="E122">
        <v>2480</v>
      </c>
      <c r="F122" s="137">
        <v>1.03E-2</v>
      </c>
      <c r="G122" s="203">
        <v>44301</v>
      </c>
      <c r="H122" t="s">
        <v>6724</v>
      </c>
      <c r="I122" s="40" t="s">
        <v>6653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6725</v>
      </c>
      <c r="I123" s="40" t="s">
        <v>6653</v>
      </c>
      <c r="L123" s="40" t="str">
        <f t="shared" si="3"/>
        <v>USD,20210414,240800,242390,240790,242350,1,1,1</v>
      </c>
    </row>
    <row r="124" spans="1:12">
      <c r="A124" s="270">
        <v>241950</v>
      </c>
      <c r="B124" s="270">
        <v>241860</v>
      </c>
      <c r="C124" s="270">
        <v>243060</v>
      </c>
      <c r="D124" s="270">
        <v>240900</v>
      </c>
      <c r="E124">
        <v>2060</v>
      </c>
      <c r="F124" s="137">
        <v>8.6E-3</v>
      </c>
      <c r="G124" s="203">
        <v>44299</v>
      </c>
      <c r="H124" t="s">
        <v>6726</v>
      </c>
      <c r="I124" s="40" t="s">
        <v>6653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6727</v>
      </c>
      <c r="I125" s="40" t="s">
        <v>6653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6728</v>
      </c>
      <c r="I126" s="40" t="s">
        <v>6653</v>
      </c>
      <c r="L126" s="40" t="str">
        <f t="shared" si="3"/>
        <v>USD,20210411,241950,243930,241860,242850,1,1,1</v>
      </c>
    </row>
    <row r="127" spans="1:12">
      <c r="A127" s="270">
        <v>247150</v>
      </c>
      <c r="B127" s="270">
        <v>244620</v>
      </c>
      <c r="C127" s="270">
        <v>243570</v>
      </c>
      <c r="D127" s="270">
        <v>241880</v>
      </c>
      <c r="E127">
        <v>2780</v>
      </c>
      <c r="F127" s="137">
        <v>1.15E-2</v>
      </c>
      <c r="G127" s="203">
        <v>44296</v>
      </c>
      <c r="H127" t="s">
        <v>6729</v>
      </c>
      <c r="I127" s="40" t="s">
        <v>6653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6730</v>
      </c>
      <c r="I128" s="40" t="s">
        <v>6653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6731</v>
      </c>
      <c r="I129" s="40" t="s">
        <v>6653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6732</v>
      </c>
      <c r="I130" s="40" t="s">
        <v>6653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6733</v>
      </c>
      <c r="I131" s="40" t="s">
        <v>6653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6734</v>
      </c>
      <c r="I132" s="40" t="s">
        <v>6653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6735</v>
      </c>
      <c r="I133" s="40" t="s">
        <v>6653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6736</v>
      </c>
      <c r="I134" s="40" t="s">
        <v>6653</v>
      </c>
      <c r="L134" s="40" t="str">
        <f t="shared" si="3"/>
        <v>USD,20210401,252040,252100,251990,252100,1,1,1</v>
      </c>
    </row>
    <row r="135" spans="1:12">
      <c r="A135" s="270">
        <v>247510</v>
      </c>
      <c r="B135" s="270">
        <v>247470</v>
      </c>
      <c r="C135" s="270">
        <v>252550</v>
      </c>
      <c r="D135" s="270">
        <v>252040</v>
      </c>
      <c r="E135">
        <v>500</v>
      </c>
      <c r="F135" s="137">
        <v>2E-3</v>
      </c>
      <c r="G135" s="203">
        <v>44286</v>
      </c>
      <c r="H135" t="s">
        <v>6737</v>
      </c>
      <c r="I135" s="40" t="s">
        <v>6653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6738</v>
      </c>
      <c r="I136" s="40" t="s">
        <v>6653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6739</v>
      </c>
      <c r="I137" s="40" t="s">
        <v>6653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6740</v>
      </c>
      <c r="I138" s="40" t="s">
        <v>6653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6741</v>
      </c>
      <c r="I139" s="40" t="s">
        <v>6653</v>
      </c>
      <c r="L139" s="40" t="str">
        <f t="shared" si="3"/>
        <v>USD,20210318,240410,240430,239550,239630,1,1,1</v>
      </c>
    </row>
    <row r="140" spans="1:12">
      <c r="A140" s="270">
        <v>239200</v>
      </c>
      <c r="B140" s="270">
        <v>239100</v>
      </c>
      <c r="C140" s="270">
        <v>240950</v>
      </c>
      <c r="D140" s="270">
        <v>240400</v>
      </c>
      <c r="E140">
        <v>490</v>
      </c>
      <c r="F140" s="137">
        <v>2E-3</v>
      </c>
      <c r="G140" s="203">
        <v>44272</v>
      </c>
      <c r="H140" t="s">
        <v>6742</v>
      </c>
      <c r="I140" s="40" t="s">
        <v>6653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6653</v>
      </c>
      <c r="L141" s="40" t="str">
        <f t="shared" si="3"/>
        <v>USD,20210316,239200,241380,239100,240890,1,1,1</v>
      </c>
    </row>
    <row r="142" spans="1:12">
      <c r="A142" s="270">
        <v>242400</v>
      </c>
      <c r="B142" s="270">
        <v>241770</v>
      </c>
      <c r="C142" s="270">
        <v>239210</v>
      </c>
      <c r="D142" s="270">
        <v>239170</v>
      </c>
      <c r="E142" t="s">
        <v>6652</v>
      </c>
      <c r="F142" t="s">
        <v>6652</v>
      </c>
      <c r="G142" s="203">
        <v>44270</v>
      </c>
      <c r="H142" t="s">
        <v>6368</v>
      </c>
      <c r="I142" s="40" t="s">
        <v>6653</v>
      </c>
      <c r="L142" s="40" t="str">
        <f t="shared" si="3"/>
        <v>USD,20210315,239200,239210,239100,239170,1,1,1</v>
      </c>
    </row>
    <row r="143" spans="1:12">
      <c r="A143" s="270">
        <v>242100</v>
      </c>
      <c r="B143" s="270">
        <v>241240</v>
      </c>
      <c r="C143" s="270">
        <v>241880</v>
      </c>
      <c r="D143" s="270">
        <v>239170</v>
      </c>
      <c r="E143">
        <v>2600</v>
      </c>
      <c r="F143" s="137">
        <v>1.09E-2</v>
      </c>
      <c r="G143" s="203">
        <v>44269</v>
      </c>
      <c r="H143" t="s">
        <v>6743</v>
      </c>
      <c r="I143" s="40" t="s">
        <v>6653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6744</v>
      </c>
      <c r="I144" s="40" t="s">
        <v>6653</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6653</v>
      </c>
      <c r="L146" s="40" t="str">
        <f t="shared" si="3"/>
        <v>USD,20210309,243240,244280,241050,242070,1,1,1</v>
      </c>
    </row>
    <row r="147" spans="1:12">
      <c r="A147" s="270">
        <v>246580</v>
      </c>
      <c r="B147" s="270">
        <v>242700</v>
      </c>
      <c r="C147" s="270">
        <v>244610</v>
      </c>
      <c r="D147" s="270">
        <v>243210</v>
      </c>
      <c r="E147">
        <v>3310</v>
      </c>
      <c r="F147" s="137">
        <v>1.38E-2</v>
      </c>
      <c r="G147" s="203">
        <v>44263</v>
      </c>
      <c r="H147" t="s">
        <v>6745</v>
      </c>
      <c r="I147" s="40" t="s">
        <v>6653</v>
      </c>
      <c r="L147" s="40" t="str">
        <f t="shared" si="3"/>
        <v>USD,20210308,239960,244610,239850,243210,1,1,1</v>
      </c>
    </row>
    <row r="148" spans="1:12">
      <c r="A148" s="270">
        <v>246700</v>
      </c>
      <c r="B148" s="270">
        <v>246530</v>
      </c>
      <c r="C148" s="270">
        <v>242810</v>
      </c>
      <c r="D148" s="270">
        <v>239900</v>
      </c>
      <c r="E148">
        <v>2810</v>
      </c>
      <c r="F148" s="137">
        <v>1.17E-2</v>
      </c>
      <c r="G148" s="203">
        <v>44262</v>
      </c>
      <c r="H148" t="s">
        <v>6746</v>
      </c>
      <c r="I148" s="40" t="s">
        <v>6653</v>
      </c>
      <c r="L148" s="40" t="str">
        <f t="shared" si="3"/>
        <v>USD,20210307,242800,242810,239850,239900,1,1,1</v>
      </c>
    </row>
    <row r="149" spans="1:12">
      <c r="A149" s="270">
        <v>244330</v>
      </c>
      <c r="B149" s="270">
        <v>244330</v>
      </c>
      <c r="C149" s="270">
        <v>246770</v>
      </c>
      <c r="D149" s="270">
        <v>242710</v>
      </c>
      <c r="E149">
        <v>3900</v>
      </c>
      <c r="F149" s="137">
        <v>1.61E-2</v>
      </c>
      <c r="G149" s="203">
        <v>44261</v>
      </c>
      <c r="H149" t="s">
        <v>6747</v>
      </c>
      <c r="I149" s="40" t="s">
        <v>6653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6748</v>
      </c>
      <c r="I150" s="40" t="s">
        <v>6653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6749</v>
      </c>
      <c r="I151" s="40" t="s">
        <v>6653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6750</v>
      </c>
      <c r="I152" s="40" t="s">
        <v>6653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6751</v>
      </c>
      <c r="I153" s="40" t="s">
        <v>6653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6752</v>
      </c>
      <c r="I154" s="40" t="s">
        <v>6653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6753</v>
      </c>
      <c r="I155" s="40" t="s">
        <v>6653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6754</v>
      </c>
      <c r="I156" s="40" t="s">
        <v>6653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6755</v>
      </c>
      <c r="I157" s="40" t="s">
        <v>6653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6756</v>
      </c>
      <c r="I158" s="40" t="s">
        <v>6653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6757</v>
      </c>
      <c r="I159" s="40" t="s">
        <v>6653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6758</v>
      </c>
      <c r="I160" s="40" t="s">
        <v>6653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6759</v>
      </c>
      <c r="I161" s="40" t="s">
        <v>6653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6760</v>
      </c>
      <c r="I162" s="40" t="s">
        <v>6653</v>
      </c>
      <c r="L162" s="40" t="str">
        <f t="shared" si="3"/>
        <v>USD,20210217,249780,251850,249740,251750,1,1,1</v>
      </c>
    </row>
    <row r="163" spans="1:12">
      <c r="A163" s="270">
        <v>249830</v>
      </c>
      <c r="B163" s="270">
        <v>249740</v>
      </c>
      <c r="C163" s="270">
        <v>249850</v>
      </c>
      <c r="D163" s="270">
        <v>249740</v>
      </c>
      <c r="E163" t="s">
        <v>6652</v>
      </c>
      <c r="F163" t="s">
        <v>6652</v>
      </c>
      <c r="G163" s="203">
        <v>44243</v>
      </c>
      <c r="H163" t="s">
        <v>6761</v>
      </c>
      <c r="I163" s="40" t="s">
        <v>6653</v>
      </c>
      <c r="L163" s="40" t="str">
        <f t="shared" si="3"/>
        <v>USD,20210216,249820,249850,249740,249740,1,1,1</v>
      </c>
    </row>
    <row r="164" spans="1:12">
      <c r="A164" s="270">
        <v>247040</v>
      </c>
      <c r="B164" s="270">
        <v>246940</v>
      </c>
      <c r="C164" s="270">
        <v>249850</v>
      </c>
      <c r="D164" s="270">
        <v>249740</v>
      </c>
      <c r="E164">
        <v>30</v>
      </c>
      <c r="F164" s="137">
        <v>1E-4</v>
      </c>
      <c r="G164" s="203">
        <v>44242</v>
      </c>
      <c r="H164" t="s">
        <v>6762</v>
      </c>
      <c r="I164" s="40" t="s">
        <v>6653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6763</v>
      </c>
      <c r="I165" s="40" t="s">
        <v>6653</v>
      </c>
      <c r="L165" s="40" t="str">
        <f t="shared" si="3"/>
        <v>USD,20210214,249830,249850,249740,249770,1,1,1</v>
      </c>
    </row>
    <row r="166" spans="1:12">
      <c r="A166" s="270">
        <v>238970</v>
      </c>
      <c r="B166" s="270">
        <v>238940</v>
      </c>
      <c r="C166" s="270">
        <v>249850</v>
      </c>
      <c r="D166" s="270">
        <v>249810</v>
      </c>
      <c r="E166">
        <v>2850</v>
      </c>
      <c r="F166" s="137">
        <v>1.15E-2</v>
      </c>
      <c r="G166" s="203">
        <v>44240</v>
      </c>
      <c r="H166" t="s">
        <v>6764</v>
      </c>
      <c r="I166" s="40" t="s">
        <v>6653</v>
      </c>
      <c r="L166" s="40" t="str">
        <f t="shared" si="3"/>
        <v>USD,20210213,247040,249850,246940,249810,1,1,1</v>
      </c>
    </row>
    <row r="167" spans="1:12">
      <c r="A167" s="270">
        <v>237050</v>
      </c>
      <c r="B167" s="270">
        <v>236940</v>
      </c>
      <c r="C167" s="270">
        <v>247050</v>
      </c>
      <c r="D167" s="270">
        <v>246960</v>
      </c>
      <c r="E167">
        <v>5930</v>
      </c>
      <c r="F167" s="137">
        <v>2.46E-2</v>
      </c>
      <c r="G167" s="203">
        <v>44238</v>
      </c>
      <c r="H167" t="s">
        <v>6765</v>
      </c>
      <c r="I167" s="40" t="s">
        <v>6653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6766</v>
      </c>
      <c r="I168" s="40" t="s">
        <v>6653</v>
      </c>
      <c r="L168" s="40" t="str">
        <f t="shared" si="3"/>
        <v>USD,20210209,238970,241050,238940,241030,1,1,1</v>
      </c>
    </row>
    <row r="169" spans="1:12">
      <c r="A169" s="270">
        <v>237520</v>
      </c>
      <c r="B169" s="270">
        <v>237440</v>
      </c>
      <c r="C169" s="270">
        <v>237050</v>
      </c>
      <c r="D169" s="270">
        <v>236940</v>
      </c>
      <c r="E169">
        <v>20</v>
      </c>
      <c r="F169" s="137">
        <v>1E-4</v>
      </c>
      <c r="G169" s="203">
        <v>44235</v>
      </c>
      <c r="H169" t="s">
        <v>6767</v>
      </c>
      <c r="I169" s="40" t="s">
        <v>6653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6768</v>
      </c>
      <c r="I170" s="40" t="s">
        <v>6653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6769</v>
      </c>
      <c r="I171" s="40" t="s">
        <v>6653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6770</v>
      </c>
      <c r="I172" s="40" t="s">
        <v>6653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6771</v>
      </c>
      <c r="I173" s="40" t="s">
        <v>6653</v>
      </c>
      <c r="L173" s="40" t="str">
        <f t="shared" si="3"/>
        <v>USD,20210203,238680,238750,237640,237660,1,1,1</v>
      </c>
    </row>
    <row r="174" spans="1:12">
      <c r="A174" s="270">
        <v>237180</v>
      </c>
      <c r="B174" s="270">
        <v>237140</v>
      </c>
      <c r="C174" s="270">
        <v>238750</v>
      </c>
      <c r="D174" s="270">
        <v>238710</v>
      </c>
      <c r="E174">
        <v>10</v>
      </c>
      <c r="F174" t="s">
        <v>6652</v>
      </c>
      <c r="G174" s="203">
        <v>44229</v>
      </c>
      <c r="H174" t="s">
        <v>6772</v>
      </c>
      <c r="I174" s="40" t="s">
        <v>6653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6773</v>
      </c>
      <c r="I175" s="40" t="s">
        <v>6653</v>
      </c>
      <c r="L175" s="40" t="str">
        <f t="shared" si="3"/>
        <v>USD,20210201,239170,239170,238640,238720,1,1,1</v>
      </c>
    </row>
    <row r="176" spans="1:12">
      <c r="A176" s="270">
        <v>234070</v>
      </c>
      <c r="B176" s="270">
        <v>232040</v>
      </c>
      <c r="C176" s="270">
        <v>239250</v>
      </c>
      <c r="D176" s="270">
        <v>239210</v>
      </c>
      <c r="E176">
        <v>2040</v>
      </c>
      <c r="F176" s="137">
        <v>8.6E-3</v>
      </c>
      <c r="G176" s="203">
        <v>44227</v>
      </c>
      <c r="H176" t="s">
        <v>6774</v>
      </c>
      <c r="I176" s="40" t="s">
        <v>6653</v>
      </c>
      <c r="L176" s="40" t="str">
        <f t="shared" si="3"/>
        <v>USD,20210131,237180,239250,237140,239210,1,1,1</v>
      </c>
    </row>
    <row r="177" spans="1:12">
      <c r="A177" s="270">
        <v>229150</v>
      </c>
      <c r="B177" s="270">
        <v>229140</v>
      </c>
      <c r="C177" s="270">
        <v>237250</v>
      </c>
      <c r="D177" s="270">
        <v>237170</v>
      </c>
      <c r="E177">
        <v>5060</v>
      </c>
      <c r="F177" s="137">
        <v>2.18E-2</v>
      </c>
      <c r="G177" s="203">
        <v>44226</v>
      </c>
      <c r="H177" t="s">
        <v>6775</v>
      </c>
      <c r="I177" s="40" t="s">
        <v>6653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6776</v>
      </c>
      <c r="I178" s="40" t="s">
        <v>6653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6777</v>
      </c>
      <c r="I179" s="40" t="s">
        <v>6653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6778</v>
      </c>
      <c r="I180" s="40" t="s">
        <v>6653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6779</v>
      </c>
      <c r="I181" s="40" t="s">
        <v>6653</v>
      </c>
      <c r="L181" s="40" t="str">
        <f t="shared" si="3"/>
        <v>USD,20210125,224250,229750,224240,229660,1,1,1</v>
      </c>
    </row>
    <row r="182" spans="1:12">
      <c r="A182" s="270">
        <v>226510</v>
      </c>
      <c r="B182" s="270">
        <v>226440</v>
      </c>
      <c r="C182" s="270">
        <v>224350</v>
      </c>
      <c r="D182" s="270">
        <v>224340</v>
      </c>
      <c r="E182">
        <v>20</v>
      </c>
      <c r="F182" s="137">
        <v>1E-4</v>
      </c>
      <c r="G182" s="203">
        <v>44220</v>
      </c>
      <c r="H182" t="s">
        <v>6780</v>
      </c>
      <c r="I182" s="40" t="s">
        <v>6653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6781</v>
      </c>
      <c r="I183" s="40" t="s">
        <v>6653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6782</v>
      </c>
      <c r="I184" s="40" t="s">
        <v>6653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6783</v>
      </c>
      <c r="I185" s="40" t="s">
        <v>6653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6784</v>
      </c>
      <c r="I186" s="40" t="s">
        <v>6653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6785</v>
      </c>
      <c r="I187" s="40" t="s">
        <v>6653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6786</v>
      </c>
      <c r="I188" s="40" t="s">
        <v>6653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6787</v>
      </c>
      <c r="I189" s="40" t="s">
        <v>6653</v>
      </c>
      <c r="L189" s="40" t="str">
        <f t="shared" si="4"/>
        <v>USD,20210114,242870,242950,239440,239530,1,1,1</v>
      </c>
    </row>
    <row r="190" spans="1:12">
      <c r="A190" s="270">
        <v>248450</v>
      </c>
      <c r="B190" s="270">
        <v>248440</v>
      </c>
      <c r="C190" s="270">
        <v>248550</v>
      </c>
      <c r="D190" s="270">
        <v>244980</v>
      </c>
      <c r="E190">
        <v>3460</v>
      </c>
      <c r="F190" s="137">
        <v>1.41E-2</v>
      </c>
      <c r="G190" s="203">
        <v>44209</v>
      </c>
      <c r="H190" t="s">
        <v>6788</v>
      </c>
      <c r="I190" s="40" t="s">
        <v>6653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6789</v>
      </c>
      <c r="I191" s="40" t="s">
        <v>6653</v>
      </c>
      <c r="L191" s="40" t="str">
        <f t="shared" si="4"/>
        <v>USD,20210112,248540,248550,248440,248440,1,1,1</v>
      </c>
    </row>
    <row r="192" spans="1:12">
      <c r="A192" s="270">
        <v>255550</v>
      </c>
      <c r="B192" s="270">
        <v>248640</v>
      </c>
      <c r="C192" s="270">
        <v>249550</v>
      </c>
      <c r="D192" s="270">
        <v>248490</v>
      </c>
      <c r="E192">
        <v>30</v>
      </c>
      <c r="F192" s="137">
        <v>1E-4</v>
      </c>
      <c r="G192" s="203">
        <v>44207</v>
      </c>
      <c r="H192" t="s">
        <v>6790</v>
      </c>
      <c r="I192" s="40" t="s">
        <v>6653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6791</v>
      </c>
      <c r="I193" s="40" t="s">
        <v>6653</v>
      </c>
      <c r="L193" s="40" t="str">
        <f t="shared" si="4"/>
        <v>USD,20210110,248690,248690,245840,248520,1,1,1</v>
      </c>
    </row>
    <row r="194" spans="1:12">
      <c r="A194" s="270">
        <v>259030</v>
      </c>
      <c r="B194" s="270">
        <v>258440</v>
      </c>
      <c r="C194" s="270">
        <v>255550</v>
      </c>
      <c r="D194" s="270">
        <v>248660</v>
      </c>
      <c r="E194">
        <v>6850</v>
      </c>
      <c r="F194" s="137">
        <v>2.75E-2</v>
      </c>
      <c r="G194" s="203">
        <v>44205</v>
      </c>
      <c r="H194" t="s">
        <v>6792</v>
      </c>
      <c r="I194" s="40" t="s">
        <v>6653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6793</v>
      </c>
      <c r="I195" s="40" t="s">
        <v>6653</v>
      </c>
      <c r="L195" s="40" t="str">
        <f t="shared" si="4"/>
        <v>USD,20210107,257530,257550,255440,255510,1,1,1</v>
      </c>
    </row>
    <row r="196" spans="1:12">
      <c r="A196" s="270">
        <v>255650</v>
      </c>
      <c r="B196" s="270">
        <v>255640</v>
      </c>
      <c r="C196" s="270">
        <v>259050</v>
      </c>
      <c r="D196" s="270">
        <v>258540</v>
      </c>
      <c r="E196">
        <v>480</v>
      </c>
      <c r="F196" s="137">
        <v>1.9E-3</v>
      </c>
      <c r="G196" s="203">
        <v>44202</v>
      </c>
      <c r="H196" t="s">
        <v>6794</v>
      </c>
      <c r="I196" s="40" t="s">
        <v>6653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6795</v>
      </c>
      <c r="I197" s="40" t="s">
        <v>6653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6653</v>
      </c>
      <c r="L198" s="40" t="str">
        <f t="shared" si="4"/>
        <v>USD,20210104,255650,257750,255640,257640,1,1,1</v>
      </c>
    </row>
    <row r="199" spans="1:12">
      <c r="A199" s="270">
        <v>257020</v>
      </c>
      <c r="B199" s="270">
        <v>256940</v>
      </c>
      <c r="C199" s="270">
        <v>256250</v>
      </c>
      <c r="D199" s="270">
        <v>255670</v>
      </c>
      <c r="E199">
        <v>520</v>
      </c>
      <c r="F199" s="137">
        <v>2E-3</v>
      </c>
      <c r="G199" s="203">
        <v>44199</v>
      </c>
      <c r="H199" t="s">
        <v>6796</v>
      </c>
      <c r="I199" s="40" t="s">
        <v>6653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6797</v>
      </c>
      <c r="I200" s="40" t="s">
        <v>6653</v>
      </c>
      <c r="L200" s="40" t="str">
        <f t="shared" si="4"/>
        <v>USD,20210102,256990,257050,256140,256190,1,1,1</v>
      </c>
    </row>
    <row r="201" spans="1:12">
      <c r="A201" s="270">
        <v>257440</v>
      </c>
      <c r="B201" s="270">
        <v>256940</v>
      </c>
      <c r="C201" s="270">
        <v>257050</v>
      </c>
      <c r="D201" s="270">
        <v>257010</v>
      </c>
      <c r="E201">
        <v>30</v>
      </c>
      <c r="F201" s="137">
        <v>1E-4</v>
      </c>
      <c r="G201" s="203">
        <v>44196</v>
      </c>
      <c r="H201" t="s">
        <v>6798</v>
      </c>
      <c r="I201" s="40" t="s">
        <v>6653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6799</v>
      </c>
      <c r="I202" s="40" t="s">
        <v>6653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6800</v>
      </c>
      <c r="I203" s="40" t="s">
        <v>6653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6801</v>
      </c>
      <c r="I204" s="40" t="s">
        <v>6653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6802</v>
      </c>
      <c r="I205" s="40" t="s">
        <v>6653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6803</v>
      </c>
      <c r="I206" s="40" t="s">
        <v>6653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6804</v>
      </c>
      <c r="I207" s="40" t="s">
        <v>6653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6805</v>
      </c>
      <c r="I208" s="40" t="s">
        <v>6653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6806</v>
      </c>
      <c r="I209" s="40" t="s">
        <v>6653</v>
      </c>
      <c r="L209" s="40" t="str">
        <f t="shared" si="4"/>
        <v>USD,20201222,254460,255250,254440,255160,1,1,1</v>
      </c>
    </row>
    <row r="210" spans="1:12">
      <c r="A210" s="270">
        <v>257440</v>
      </c>
      <c r="B210" s="270">
        <v>254940</v>
      </c>
      <c r="C210" s="270">
        <v>254550</v>
      </c>
      <c r="D210" s="270">
        <v>254470</v>
      </c>
      <c r="E210">
        <v>510</v>
      </c>
      <c r="F210" s="137">
        <v>2E-3</v>
      </c>
      <c r="G210" s="203">
        <v>44186</v>
      </c>
      <c r="H210" t="s">
        <v>6807</v>
      </c>
      <c r="I210" s="40" t="s">
        <v>6653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6808</v>
      </c>
      <c r="I212" s="40" t="s">
        <v>6653</v>
      </c>
      <c r="L212" s="40" t="str">
        <f t="shared" si="4"/>
        <v>USD,20201219,257440,257550,254940,254990,1,1,1</v>
      </c>
    </row>
    <row r="213" spans="1:12">
      <c r="A213" s="270">
        <v>256960</v>
      </c>
      <c r="B213" s="270">
        <v>256440</v>
      </c>
      <c r="C213" s="270">
        <v>258050</v>
      </c>
      <c r="D213" s="270">
        <v>258020</v>
      </c>
      <c r="E213">
        <v>10</v>
      </c>
      <c r="F213" t="s">
        <v>6652</v>
      </c>
      <c r="G213" s="203">
        <v>44182</v>
      </c>
      <c r="H213" t="s">
        <v>6809</v>
      </c>
      <c r="I213" s="40" t="s">
        <v>6653</v>
      </c>
      <c r="L213" s="40" t="str">
        <f t="shared" si="4"/>
        <v>USD,20201217,258040,258050,257940,258020,1,1,1</v>
      </c>
    </row>
    <row r="214" spans="1:12">
      <c r="A214" s="270">
        <v>257980</v>
      </c>
      <c r="B214" s="270">
        <v>256940</v>
      </c>
      <c r="C214" s="270">
        <v>259550</v>
      </c>
      <c r="D214" s="270">
        <v>258030</v>
      </c>
      <c r="E214">
        <v>510</v>
      </c>
      <c r="F214" s="137">
        <v>2E-3</v>
      </c>
      <c r="G214" s="203">
        <v>44181</v>
      </c>
      <c r="H214" t="s">
        <v>6810</v>
      </c>
      <c r="I214" s="40" t="s">
        <v>6653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6812</v>
      </c>
      <c r="I215" s="40" t="s">
        <v>6653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6813</v>
      </c>
      <c r="I216" s="40" t="s">
        <v>6653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6814</v>
      </c>
      <c r="I217" s="40" t="s">
        <v>6653</v>
      </c>
      <c r="L217" s="40" t="str">
        <f t="shared" si="4"/>
        <v>USD,20201213,259960,260050,257940,258040,1,1,1</v>
      </c>
    </row>
    <row r="218" spans="1:12">
      <c r="A218" s="270">
        <v>255970</v>
      </c>
      <c r="B218" s="270">
        <v>255940</v>
      </c>
      <c r="C218" s="270">
        <v>260750</v>
      </c>
      <c r="D218" s="270">
        <v>260050</v>
      </c>
      <c r="E218">
        <v>600</v>
      </c>
      <c r="F218" s="137">
        <v>2.3E-3</v>
      </c>
      <c r="G218" s="203">
        <v>44177</v>
      </c>
      <c r="H218" t="s">
        <v>6815</v>
      </c>
      <c r="I218" s="40" t="s">
        <v>6653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6816</v>
      </c>
      <c r="I219" s="40" t="s">
        <v>6653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6817</v>
      </c>
      <c r="I220" s="40" t="s">
        <v>6653</v>
      </c>
      <c r="L220" s="40" t="str">
        <f t="shared" si="4"/>
        <v>USD,20201209,255970,259850,255940,259770,1,1,1</v>
      </c>
    </row>
    <row r="221" spans="1:12">
      <c r="A221" s="270">
        <v>256950</v>
      </c>
      <c r="B221" s="270">
        <v>255940</v>
      </c>
      <c r="C221" s="270">
        <v>256050</v>
      </c>
      <c r="D221" s="270">
        <v>255940</v>
      </c>
      <c r="E221">
        <v>10</v>
      </c>
      <c r="F221" t="s">
        <v>6652</v>
      </c>
      <c r="G221" s="203">
        <v>44173</v>
      </c>
      <c r="H221" t="s">
        <v>6818</v>
      </c>
      <c r="I221" s="40" t="s">
        <v>6653</v>
      </c>
      <c r="L221" s="40" t="str">
        <f t="shared" si="4"/>
        <v>USD,20201208,255980,256050,255940,255940,1,1,1</v>
      </c>
    </row>
    <row r="222" spans="1:12">
      <c r="A222" s="270">
        <v>254710</v>
      </c>
      <c r="B222" s="270">
        <v>254670</v>
      </c>
      <c r="C222" s="270">
        <v>256050</v>
      </c>
      <c r="D222" s="270">
        <v>255950</v>
      </c>
      <c r="E222" t="s">
        <v>6652</v>
      </c>
      <c r="F222" t="s">
        <v>6652</v>
      </c>
      <c r="G222" s="203">
        <v>44172</v>
      </c>
      <c r="H222" t="s">
        <v>6819</v>
      </c>
      <c r="I222" s="40" t="s">
        <v>6653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6820</v>
      </c>
      <c r="I223" s="40" t="s">
        <v>6653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6821</v>
      </c>
      <c r="I224" s="40" t="s">
        <v>6653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6822</v>
      </c>
      <c r="I225" s="40" t="s">
        <v>6653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6823</v>
      </c>
      <c r="I226" s="40" t="s">
        <v>6653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6824</v>
      </c>
      <c r="I227" s="40" t="s">
        <v>6653</v>
      </c>
      <c r="L227" s="40" t="str">
        <f t="shared" si="4"/>
        <v>USD,20201201,250070,256270,245160,256160,1,1,1</v>
      </c>
    </row>
    <row r="228" spans="1:12">
      <c r="A228" s="270">
        <v>247560</v>
      </c>
      <c r="B228" s="270">
        <v>247460</v>
      </c>
      <c r="C228" s="270">
        <v>253050</v>
      </c>
      <c r="D228" s="270">
        <v>250030</v>
      </c>
      <c r="E228">
        <v>4520</v>
      </c>
      <c r="F228" s="137">
        <v>1.84E-2</v>
      </c>
      <c r="G228" s="203">
        <v>44165</v>
      </c>
      <c r="H228" t="s">
        <v>6825</v>
      </c>
      <c r="I228" s="40" t="s">
        <v>6653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6826</v>
      </c>
      <c r="I229" s="40" t="s">
        <v>6653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6827</v>
      </c>
      <c r="I230" s="40" t="s">
        <v>6653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6828</v>
      </c>
      <c r="I231" s="40" t="s">
        <v>6653</v>
      </c>
      <c r="L231" s="40" t="str">
        <f t="shared" si="4"/>
        <v>USD,20201126,248500,248570,247460,247570,1,1,1</v>
      </c>
    </row>
    <row r="232" spans="1:12">
      <c r="A232" s="270">
        <v>256030</v>
      </c>
      <c r="B232" s="270">
        <v>255450</v>
      </c>
      <c r="C232" s="270">
        <v>250570</v>
      </c>
      <c r="D232" s="270">
        <v>249500</v>
      </c>
      <c r="E232">
        <v>960</v>
      </c>
      <c r="F232" s="137">
        <v>3.8E-3</v>
      </c>
      <c r="G232" s="203">
        <v>44160</v>
      </c>
      <c r="H232" t="s">
        <v>6829</v>
      </c>
      <c r="I232" s="40" t="s">
        <v>6653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6830</v>
      </c>
      <c r="I233" s="40" t="s">
        <v>6653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6831</v>
      </c>
      <c r="I234" s="40" t="s">
        <v>6653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6811</v>
      </c>
      <c r="I235" s="40" t="s">
        <v>6653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6832</v>
      </c>
      <c r="I236" s="40" t="s">
        <v>6653</v>
      </c>
      <c r="L236" s="40" t="str">
        <f t="shared" si="4"/>
        <v>USD,20201121,256250,260560,256150,259550,1,1,1</v>
      </c>
    </row>
    <row r="237" spans="1:12">
      <c r="A237" s="270">
        <v>258960</v>
      </c>
      <c r="B237" s="270">
        <v>258950</v>
      </c>
      <c r="C237" s="270">
        <v>256260</v>
      </c>
      <c r="D237" s="270">
        <v>256200</v>
      </c>
      <c r="E237">
        <v>20</v>
      </c>
      <c r="F237" s="137">
        <v>1E-4</v>
      </c>
      <c r="G237" s="203">
        <v>44154</v>
      </c>
      <c r="H237" t="s">
        <v>6833</v>
      </c>
      <c r="I237" s="40" t="s">
        <v>6653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6834</v>
      </c>
      <c r="I238" s="40" t="s">
        <v>6653</v>
      </c>
      <c r="L238" s="40" t="str">
        <f t="shared" si="4"/>
        <v>USD,20201118,259020,259020,256150,256220,1,1,1</v>
      </c>
    </row>
    <row r="239" spans="1:12">
      <c r="A239" s="270">
        <v>267480</v>
      </c>
      <c r="B239" s="270">
        <v>259950</v>
      </c>
      <c r="C239" s="270">
        <v>262060</v>
      </c>
      <c r="D239" s="270">
        <v>258970</v>
      </c>
      <c r="E239">
        <v>10</v>
      </c>
      <c r="F239" t="s">
        <v>6652</v>
      </c>
      <c r="G239" s="203">
        <v>44152</v>
      </c>
      <c r="H239" t="s">
        <v>6835</v>
      </c>
      <c r="I239" s="40" t="s">
        <v>6653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6836</v>
      </c>
      <c r="I240" s="40" t="s">
        <v>6653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6837</v>
      </c>
      <c r="I241" s="40" t="s">
        <v>6653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6838</v>
      </c>
      <c r="I242" s="40" t="s">
        <v>6653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6839</v>
      </c>
      <c r="I243" s="40" t="s">
        <v>6653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6840</v>
      </c>
      <c r="I244" s="40" t="s">
        <v>6653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6841</v>
      </c>
      <c r="I245" s="40" t="s">
        <v>6653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6842</v>
      </c>
      <c r="I246" s="40" t="s">
        <v>6653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6843</v>
      </c>
      <c r="I247" s="40" t="s">
        <v>6653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6844</v>
      </c>
      <c r="I248" s="40" t="s">
        <v>6653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6845</v>
      </c>
      <c r="I249" s="40" t="s">
        <v>6653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6846</v>
      </c>
      <c r="I250" s="40" t="s">
        <v>6653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6847</v>
      </c>
      <c r="I251" s="40" t="s">
        <v>6653</v>
      </c>
      <c r="L251" s="40" t="str">
        <f t="shared" si="5"/>
        <v>USD,20201102,272020,282460,271950,282420,1,1,1</v>
      </c>
    </row>
    <row r="252" spans="1:12">
      <c r="A252" s="270">
        <v>277460</v>
      </c>
      <c r="B252" s="270">
        <v>277450</v>
      </c>
      <c r="C252" s="270">
        <v>272060</v>
      </c>
      <c r="D252" s="270">
        <v>272060</v>
      </c>
      <c r="E252">
        <v>3340</v>
      </c>
      <c r="F252" s="137">
        <v>1.24E-2</v>
      </c>
      <c r="G252" s="203">
        <v>44136</v>
      </c>
      <c r="H252" t="s">
        <v>6848</v>
      </c>
      <c r="I252" s="40" t="s">
        <v>6653</v>
      </c>
      <c r="L252" s="40" t="str">
        <f t="shared" si="5"/>
        <v>USD,20201101,268670,272060,266950,272060,1,1,1</v>
      </c>
    </row>
    <row r="253" spans="1:12">
      <c r="A253" s="270">
        <v>282300</v>
      </c>
      <c r="B253" s="270">
        <v>278450</v>
      </c>
      <c r="C253" s="270">
        <v>277260</v>
      </c>
      <c r="D253" s="270">
        <v>268720</v>
      </c>
      <c r="E253">
        <v>8780</v>
      </c>
      <c r="F253" s="137">
        <v>3.27E-2</v>
      </c>
      <c r="G253" s="203">
        <v>44135</v>
      </c>
      <c r="H253" t="s">
        <v>6849</v>
      </c>
      <c r="I253" s="40" t="s">
        <v>6653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6850</v>
      </c>
      <c r="I254" s="40" t="s">
        <v>6653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6851</v>
      </c>
      <c r="I255" s="40" t="s">
        <v>6653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6852</v>
      </c>
      <c r="I256" s="40" t="s">
        <v>6653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6853</v>
      </c>
      <c r="I257" s="40" t="s">
        <v>6653</v>
      </c>
      <c r="L257" s="40" t="str">
        <f t="shared" si="5"/>
        <v>USD,20201026,289960,289990,279750,279860,1,1,1</v>
      </c>
    </row>
    <row r="258" spans="1:12">
      <c r="A258" s="270">
        <v>275470</v>
      </c>
      <c r="B258" s="270">
        <v>274450</v>
      </c>
      <c r="C258" s="270">
        <v>293860</v>
      </c>
      <c r="D258" s="270">
        <v>290000</v>
      </c>
      <c r="E258">
        <v>3750</v>
      </c>
      <c r="F258" s="137">
        <v>1.29E-2</v>
      </c>
      <c r="G258" s="203">
        <v>44128</v>
      </c>
      <c r="H258" t="s">
        <v>6854</v>
      </c>
      <c r="I258" s="40" t="s">
        <v>6653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6855</v>
      </c>
      <c r="I259" s="40" t="s">
        <v>6653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6856</v>
      </c>
      <c r="I260" s="40" t="s">
        <v>6653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6857</v>
      </c>
      <c r="I261" s="40" t="s">
        <v>6653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6858</v>
      </c>
      <c r="I262" s="40" t="s">
        <v>6653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6859</v>
      </c>
      <c r="I263" s="40" t="s">
        <v>6653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6860</v>
      </c>
      <c r="I264" s="40" t="s">
        <v>6653</v>
      </c>
      <c r="L264" s="40" t="str">
        <f t="shared" si="5"/>
        <v>USD,20201015,317000,317060,316950,317040,1,1,1</v>
      </c>
    </row>
    <row r="265" spans="1:12">
      <c r="A265" s="270">
        <v>311520</v>
      </c>
      <c r="B265" s="270">
        <v>301950</v>
      </c>
      <c r="C265" s="270">
        <v>315860</v>
      </c>
      <c r="D265" s="270">
        <v>315000</v>
      </c>
      <c r="E265">
        <v>1980</v>
      </c>
      <c r="F265" s="137">
        <v>6.3E-3</v>
      </c>
      <c r="G265" s="203">
        <v>44118</v>
      </c>
      <c r="H265" t="s">
        <v>6861</v>
      </c>
      <c r="I265" s="40" t="s">
        <v>6653</v>
      </c>
      <c r="L265" s="40" t="str">
        <f t="shared" si="5"/>
        <v>USD,20201014,312990,315860,312950,315000,1,1,1</v>
      </c>
    </row>
    <row r="266" spans="1:12">
      <c r="A266" s="270">
        <v>299480</v>
      </c>
      <c r="B266" s="270">
        <v>299450</v>
      </c>
      <c r="C266" s="270">
        <v>315060</v>
      </c>
      <c r="D266" s="270">
        <v>313020</v>
      </c>
      <c r="E266">
        <v>9060</v>
      </c>
      <c r="F266" s="137">
        <v>2.98E-2</v>
      </c>
      <c r="G266" s="203">
        <v>44117</v>
      </c>
      <c r="H266" t="s">
        <v>6862</v>
      </c>
      <c r="I266" s="40" t="s">
        <v>6653</v>
      </c>
      <c r="L266" s="40" t="str">
        <f t="shared" si="5"/>
        <v>USD,20201013,304040,315060,303950,313020,1,1,1</v>
      </c>
    </row>
    <row r="267" spans="1:12">
      <c r="A267" s="270">
        <v>291970</v>
      </c>
      <c r="B267" s="270">
        <v>291950</v>
      </c>
      <c r="C267" s="270">
        <v>311560</v>
      </c>
      <c r="D267" s="270">
        <v>303960</v>
      </c>
      <c r="E267">
        <v>7490</v>
      </c>
      <c r="F267" s="137">
        <v>2.46E-2</v>
      </c>
      <c r="G267" s="203">
        <v>44116</v>
      </c>
      <c r="H267" t="s">
        <v>6863</v>
      </c>
      <c r="I267" s="40" t="s">
        <v>6653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6864</v>
      </c>
      <c r="I268" s="40" t="s">
        <v>6653</v>
      </c>
      <c r="L268" s="40" t="str">
        <f t="shared" si="5"/>
        <v>USD,20201011,299480,311560,299450,311450,1,1,1</v>
      </c>
    </row>
    <row r="269" spans="1:12">
      <c r="A269" s="270">
        <v>281970</v>
      </c>
      <c r="B269" s="270">
        <v>281950</v>
      </c>
      <c r="C269" s="270">
        <v>299560</v>
      </c>
      <c r="D269" s="270">
        <v>299560</v>
      </c>
      <c r="E269">
        <v>7540</v>
      </c>
      <c r="F269" s="137">
        <v>2.58E-2</v>
      </c>
      <c r="G269" s="203">
        <v>44114</v>
      </c>
      <c r="H269" t="s">
        <v>6865</v>
      </c>
      <c r="I269" s="40" t="s">
        <v>6653</v>
      </c>
      <c r="L269" s="40" t="str">
        <f t="shared" si="5"/>
        <v>USD,20201010,291970,299560,291950,299560,1,1,1</v>
      </c>
    </row>
    <row r="270" spans="1:12">
      <c r="A270" s="270">
        <v>269960</v>
      </c>
      <c r="B270" s="270">
        <v>269450</v>
      </c>
      <c r="C270" s="270">
        <v>292060</v>
      </c>
      <c r="D270" s="270">
        <v>292020</v>
      </c>
      <c r="E270">
        <v>20</v>
      </c>
      <c r="F270" s="137">
        <v>1E-4</v>
      </c>
      <c r="G270" s="203">
        <v>44111</v>
      </c>
      <c r="H270" t="s">
        <v>6866</v>
      </c>
      <c r="I270" s="40" t="s">
        <v>6653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6867</v>
      </c>
      <c r="I271" s="40" t="s">
        <v>6653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6868</v>
      </c>
      <c r="I272" s="40" t="s">
        <v>6653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6869</v>
      </c>
      <c r="I273" s="40" t="s">
        <v>6653</v>
      </c>
      <c r="L273" s="40" t="str">
        <f t="shared" si="5"/>
        <v>USD,20201004,284550,284560,269950,269950,1,1,1</v>
      </c>
    </row>
    <row r="274" spans="1:12">
      <c r="A274" s="270">
        <v>285040</v>
      </c>
      <c r="B274" s="270">
        <v>284950</v>
      </c>
      <c r="C274" s="270">
        <v>289060</v>
      </c>
      <c r="D274" s="270">
        <v>284490</v>
      </c>
      <c r="E274">
        <v>4550</v>
      </c>
      <c r="F274" s="137">
        <v>1.6E-2</v>
      </c>
      <c r="G274" s="203">
        <v>44107</v>
      </c>
      <c r="H274" t="s">
        <v>6870</v>
      </c>
      <c r="I274" s="40" t="s">
        <v>6653</v>
      </c>
      <c r="L274" s="40" t="str">
        <f t="shared" si="5"/>
        <v>USD,20201003,289030,289060,284450,284490,1,1,1</v>
      </c>
    </row>
    <row r="275" spans="1:12">
      <c r="A275" s="270">
        <v>289450</v>
      </c>
      <c r="B275" s="270">
        <v>284950</v>
      </c>
      <c r="C275" s="270">
        <v>289060</v>
      </c>
      <c r="D275" s="270">
        <v>289040</v>
      </c>
      <c r="E275">
        <v>1520</v>
      </c>
      <c r="F275" s="137">
        <v>5.3E-3</v>
      </c>
      <c r="G275" s="203">
        <v>44105</v>
      </c>
      <c r="H275" t="s">
        <v>6872</v>
      </c>
      <c r="I275" s="40" t="s">
        <v>6653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6873</v>
      </c>
      <c r="I276" s="40" t="s">
        <v>6653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6874</v>
      </c>
      <c r="I277" s="40" t="s">
        <v>6653</v>
      </c>
      <c r="L277" s="40" t="str">
        <f t="shared" si="5"/>
        <v>USD,20200929,289450,289560,284950,285020,1,1,1</v>
      </c>
    </row>
    <row r="278" spans="1:12">
      <c r="A278" s="270">
        <v>278030</v>
      </c>
      <c r="B278" s="270">
        <v>277950</v>
      </c>
      <c r="C278" s="270">
        <v>289560</v>
      </c>
      <c r="D278" s="270">
        <v>289470</v>
      </c>
      <c r="E278">
        <v>2470</v>
      </c>
      <c r="F278" s="137">
        <v>8.6E-3</v>
      </c>
      <c r="G278" s="203">
        <v>44102</v>
      </c>
      <c r="H278" t="s">
        <v>6875</v>
      </c>
      <c r="I278" s="40" t="s">
        <v>6653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6876</v>
      </c>
      <c r="I279" s="40" t="s">
        <v>6653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6877</v>
      </c>
      <c r="I280" s="40" t="s">
        <v>6653</v>
      </c>
      <c r="L280" s="40" t="str">
        <f t="shared" si="5"/>
        <v>USD,20200926,278030,287560,277950,285060,1,1,1</v>
      </c>
    </row>
    <row r="281" spans="1:12">
      <c r="A281" s="270">
        <v>269480</v>
      </c>
      <c r="B281" s="270">
        <v>269450</v>
      </c>
      <c r="C281" s="270">
        <v>278060</v>
      </c>
      <c r="D281" s="270">
        <v>277970</v>
      </c>
      <c r="E281">
        <v>10</v>
      </c>
      <c r="F281" t="s">
        <v>6652</v>
      </c>
      <c r="G281" s="203">
        <v>44098</v>
      </c>
      <c r="H281" t="s">
        <v>6878</v>
      </c>
      <c r="I281" s="40" t="s">
        <v>6653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6879</v>
      </c>
      <c r="I282" s="40" t="s">
        <v>6653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6871</v>
      </c>
      <c r="I283" s="40" t="s">
        <v>6653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6880</v>
      </c>
      <c r="I284" s="40" t="s">
        <v>6653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6881</v>
      </c>
      <c r="I285" s="40" t="s">
        <v>6653</v>
      </c>
      <c r="L285" s="40" t="str">
        <f t="shared" si="5"/>
        <v>USD,20200920,264500,273060,264450,272980,1,1,1</v>
      </c>
    </row>
    <row r="286" spans="1:12">
      <c r="A286" s="270">
        <v>265980</v>
      </c>
      <c r="B286" s="270">
        <v>265950</v>
      </c>
      <c r="C286" s="270">
        <v>268060</v>
      </c>
      <c r="D286" s="270">
        <v>264480</v>
      </c>
      <c r="E286">
        <v>3490</v>
      </c>
      <c r="F286" s="137">
        <v>1.32E-2</v>
      </c>
      <c r="G286" s="203">
        <v>44093</v>
      </c>
      <c r="H286" t="s">
        <v>6882</v>
      </c>
      <c r="I286" s="40" t="s">
        <v>6653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6883</v>
      </c>
      <c r="I287" s="40" t="s">
        <v>6653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6884</v>
      </c>
      <c r="I288" s="40" t="s">
        <v>6653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6885</v>
      </c>
      <c r="I289" s="40" t="s">
        <v>6653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6886</v>
      </c>
      <c r="I291" s="40" t="s">
        <v>6653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6887</v>
      </c>
      <c r="I292" s="40" t="s">
        <v>6653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6888</v>
      </c>
      <c r="I293" s="40" t="s">
        <v>6653</v>
      </c>
      <c r="L293" s="40" t="str">
        <f t="shared" si="5"/>
        <v>USD,20200910,227910,228020,227910,228000,1,1,1</v>
      </c>
    </row>
    <row r="294" spans="1:12">
      <c r="A294" s="270">
        <v>225950</v>
      </c>
      <c r="B294" s="270">
        <v>225910</v>
      </c>
      <c r="C294" s="270">
        <v>227520</v>
      </c>
      <c r="D294" s="270">
        <v>227490</v>
      </c>
      <c r="E294">
        <v>30</v>
      </c>
      <c r="F294" s="137">
        <v>1E-4</v>
      </c>
      <c r="G294" s="203">
        <v>44083</v>
      </c>
      <c r="H294" t="s">
        <v>6889</v>
      </c>
      <c r="I294" s="40" t="s">
        <v>6653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6890</v>
      </c>
      <c r="I295" s="40" t="s">
        <v>6653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6891</v>
      </c>
      <c r="I296" s="40" t="s">
        <v>6653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6892</v>
      </c>
      <c r="I297" s="40" t="s">
        <v>6653</v>
      </c>
      <c r="L297" s="40" t="str">
        <f t="shared" si="5"/>
        <v>USD,20200906,224450,226020,224410,226020,1,1,1</v>
      </c>
    </row>
    <row r="298" spans="1:12">
      <c r="A298" s="270">
        <v>229020</v>
      </c>
      <c r="B298" s="270">
        <v>226910</v>
      </c>
      <c r="C298" s="270">
        <v>224520</v>
      </c>
      <c r="D298" s="270">
        <v>224520</v>
      </c>
      <c r="E298" t="s">
        <v>6652</v>
      </c>
      <c r="F298" t="s">
        <v>6652</v>
      </c>
      <c r="G298" s="203">
        <v>44079</v>
      </c>
      <c r="H298" t="s">
        <v>6893</v>
      </c>
      <c r="I298" s="40" t="s">
        <v>6653</v>
      </c>
      <c r="L298" s="40" t="str">
        <f t="shared" si="5"/>
        <v>USD,20200905,224450,224520,224410,224520,1,1,1</v>
      </c>
    </row>
    <row r="299" spans="1:12">
      <c r="A299" s="270">
        <v>231430</v>
      </c>
      <c r="B299" s="270">
        <v>228910</v>
      </c>
      <c r="C299" s="270">
        <v>225020</v>
      </c>
      <c r="D299" s="270">
        <v>224520</v>
      </c>
      <c r="E299">
        <v>2440</v>
      </c>
      <c r="F299" s="137">
        <v>1.09E-2</v>
      </c>
      <c r="G299" s="203">
        <v>44077</v>
      </c>
      <c r="H299" t="s">
        <v>6894</v>
      </c>
      <c r="I299" s="40" t="s">
        <v>6653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6895</v>
      </c>
      <c r="I300" s="40" t="s">
        <v>6653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6896</v>
      </c>
      <c r="I301" s="40" t="s">
        <v>6653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6897</v>
      </c>
      <c r="I302" s="40" t="s">
        <v>6653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6898</v>
      </c>
      <c r="I303" s="40" t="s">
        <v>6653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6899</v>
      </c>
      <c r="I304" s="40" t="s">
        <v>6653</v>
      </c>
      <c r="L304" s="40" t="str">
        <f t="shared" si="5"/>
        <v>USD,20200827,231020,231020,230910,231020,1,1,1</v>
      </c>
    </row>
    <row r="305" spans="1:12">
      <c r="A305" s="270">
        <v>225020</v>
      </c>
      <c r="B305" s="270">
        <v>224710</v>
      </c>
      <c r="C305" s="270">
        <v>230020</v>
      </c>
      <c r="D305" s="270">
        <v>229960</v>
      </c>
      <c r="E305">
        <v>5170</v>
      </c>
      <c r="F305" s="137">
        <v>2.3E-2</v>
      </c>
      <c r="G305" s="203">
        <v>44069</v>
      </c>
      <c r="H305" t="s">
        <v>6900</v>
      </c>
      <c r="I305" s="40" t="s">
        <v>6653</v>
      </c>
      <c r="L305" s="40" t="str">
        <f t="shared" si="5"/>
        <v>USD,20200826,224710,230020,224710,229960,1,1,1</v>
      </c>
    </row>
    <row r="306" spans="1:12">
      <c r="A306" s="270">
        <v>224940</v>
      </c>
      <c r="B306" s="270">
        <v>224910</v>
      </c>
      <c r="C306" s="270">
        <v>224820</v>
      </c>
      <c r="D306" s="270">
        <v>224790</v>
      </c>
      <c r="E306">
        <v>30</v>
      </c>
      <c r="F306" s="137">
        <v>1E-4</v>
      </c>
      <c r="G306" s="203">
        <v>44068</v>
      </c>
      <c r="H306" t="s">
        <v>6901</v>
      </c>
      <c r="I306" s="40" t="s">
        <v>6653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6902</v>
      </c>
      <c r="I307" s="40" t="s">
        <v>6653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6903</v>
      </c>
      <c r="I308" s="40" t="s">
        <v>6653</v>
      </c>
      <c r="L308" s="40" t="str">
        <f t="shared" si="5"/>
        <v>USD,20200823,224940,225020,224910,224970,1,1,1</v>
      </c>
    </row>
    <row r="309" spans="1:12">
      <c r="A309" s="270">
        <v>224960</v>
      </c>
      <c r="B309" s="270">
        <v>223910</v>
      </c>
      <c r="C309" s="270">
        <v>225020</v>
      </c>
      <c r="D309" s="270">
        <v>225020</v>
      </c>
      <c r="E309" t="s">
        <v>6652</v>
      </c>
      <c r="F309" t="s">
        <v>6652</v>
      </c>
      <c r="G309" s="203">
        <v>44065</v>
      </c>
      <c r="H309" t="s">
        <v>6904</v>
      </c>
      <c r="I309" s="40" t="s">
        <v>6653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6905</v>
      </c>
      <c r="I310" s="40" t="s">
        <v>6653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6906</v>
      </c>
      <c r="I311" s="40" t="s">
        <v>6653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6907</v>
      </c>
      <c r="I312" s="40" t="s">
        <v>6653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6908</v>
      </c>
      <c r="I313" s="40" t="s">
        <v>6653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6909</v>
      </c>
      <c r="I314" s="40" t="s">
        <v>6653</v>
      </c>
      <c r="L314" s="40" t="str">
        <f t="shared" si="6"/>
        <v>USD,20200816,218970,219020,218910,219020,1,1,1</v>
      </c>
    </row>
    <row r="315" spans="1:12">
      <c r="A315" s="270">
        <v>216800</v>
      </c>
      <c r="B315" s="270">
        <v>216710</v>
      </c>
      <c r="C315" s="270">
        <v>220520</v>
      </c>
      <c r="D315" s="270">
        <v>220520</v>
      </c>
      <c r="E315">
        <v>20</v>
      </c>
      <c r="F315" s="137">
        <v>1E-4</v>
      </c>
      <c r="G315" s="203">
        <v>44058</v>
      </c>
      <c r="H315" t="s">
        <v>6910</v>
      </c>
      <c r="I315" s="40" t="s">
        <v>6653</v>
      </c>
      <c r="L315" s="40" t="str">
        <f t="shared" si="6"/>
        <v>USD,20200815,220520,220520,220410,220520,1,1,1</v>
      </c>
    </row>
    <row r="316" spans="1:12">
      <c r="A316" s="270">
        <v>209930</v>
      </c>
      <c r="B316" s="270">
        <v>209910</v>
      </c>
      <c r="C316" s="270">
        <v>220520</v>
      </c>
      <c r="D316" s="270">
        <v>220500</v>
      </c>
      <c r="E316">
        <v>2480</v>
      </c>
      <c r="F316" s="137">
        <v>1.14E-2</v>
      </c>
      <c r="G316" s="203">
        <v>44056</v>
      </c>
      <c r="H316" t="s">
        <v>6911</v>
      </c>
      <c r="I316" s="40" t="s">
        <v>6653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6912</v>
      </c>
      <c r="I317" s="40" t="s">
        <v>6653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6913</v>
      </c>
      <c r="I318" s="40" t="s">
        <v>6653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6914</v>
      </c>
      <c r="I319" s="40" t="s">
        <v>6653</v>
      </c>
      <c r="L319" s="40" t="str">
        <f t="shared" si="6"/>
        <v>USD,20200810,217960,218020,207910,209910,1,1,1</v>
      </c>
    </row>
    <row r="320" spans="1:12">
      <c r="A320" s="270">
        <v>223020</v>
      </c>
      <c r="B320" s="270">
        <v>222910</v>
      </c>
      <c r="C320" s="270">
        <v>230020</v>
      </c>
      <c r="D320" s="270">
        <v>218020</v>
      </c>
      <c r="E320">
        <v>12000</v>
      </c>
      <c r="F320" s="137">
        <v>5.5E-2</v>
      </c>
      <c r="G320" s="203">
        <v>44052</v>
      </c>
      <c r="H320" t="s">
        <v>6915</v>
      </c>
      <c r="I320" s="40" t="s">
        <v>6653</v>
      </c>
      <c r="L320" s="40" t="str">
        <f t="shared" si="6"/>
        <v>USD,20200809,229980,230020,217910,218020,1,1,1</v>
      </c>
    </row>
    <row r="321" spans="1:12">
      <c r="A321" s="270">
        <v>219020</v>
      </c>
      <c r="B321" s="270">
        <v>218910</v>
      </c>
      <c r="C321" s="270">
        <v>230020</v>
      </c>
      <c r="D321" s="270">
        <v>230020</v>
      </c>
      <c r="E321">
        <v>3000</v>
      </c>
      <c r="F321" s="137">
        <v>1.32E-2</v>
      </c>
      <c r="G321" s="203">
        <v>44049</v>
      </c>
      <c r="H321" t="s">
        <v>6916</v>
      </c>
      <c r="I321" s="40" t="s">
        <v>6653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6917</v>
      </c>
      <c r="I323" s="40" t="s">
        <v>6653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6918</v>
      </c>
      <c r="I324" s="40" t="s">
        <v>6653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6919</v>
      </c>
      <c r="I325" s="40" t="s">
        <v>6653</v>
      </c>
      <c r="L325" s="40" t="str">
        <f t="shared" si="6"/>
        <v>USD,20200802,212940,217020,212910,217020,1,1,1</v>
      </c>
    </row>
    <row r="326" spans="1:12">
      <c r="A326" s="270">
        <v>204930</v>
      </c>
      <c r="B326" s="270">
        <v>204910</v>
      </c>
      <c r="C326" s="270">
        <v>213020</v>
      </c>
      <c r="D326" s="270">
        <v>213020</v>
      </c>
      <c r="E326">
        <v>5000</v>
      </c>
      <c r="F326" s="137">
        <v>2.4E-2</v>
      </c>
      <c r="G326" s="203">
        <v>44044</v>
      </c>
      <c r="H326" t="s">
        <v>6920</v>
      </c>
      <c r="I326" s="40" t="s">
        <v>6653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6921</v>
      </c>
      <c r="I327" s="40" t="s">
        <v>6653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6922</v>
      </c>
      <c r="I328" s="40" t="s">
        <v>6653</v>
      </c>
      <c r="L328" s="40" t="str">
        <f t="shared" si="6"/>
        <v>USD,20200729,204930,205020,204910,204990,1,1,1</v>
      </c>
    </row>
    <row r="329" spans="1:12">
      <c r="A329" s="270">
        <v>202940</v>
      </c>
      <c r="B329" s="270">
        <v>202910</v>
      </c>
      <c r="C329" s="270">
        <v>205020</v>
      </c>
      <c r="D329" s="270">
        <v>204920</v>
      </c>
      <c r="E329">
        <v>10</v>
      </c>
      <c r="F329" t="s">
        <v>6652</v>
      </c>
      <c r="G329" s="203">
        <v>44040</v>
      </c>
      <c r="H329" t="s">
        <v>6923</v>
      </c>
      <c r="I329" s="40" t="s">
        <v>6653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6924</v>
      </c>
      <c r="I330" s="40" t="s">
        <v>6653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6925</v>
      </c>
      <c r="I331" s="40" t="s">
        <v>6653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6926</v>
      </c>
      <c r="I332" s="40" t="s">
        <v>6653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6927</v>
      </c>
      <c r="I333" s="40" t="s">
        <v>6653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6928</v>
      </c>
      <c r="I334" s="40" t="s">
        <v>6653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6929</v>
      </c>
      <c r="I335" s="40" t="s">
        <v>6653</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7070</v>
      </c>
      <c r="I336" s="40" t="s">
        <v>6653</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7071</v>
      </c>
      <c r="I337" s="40" t="s">
        <v>6653</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7072</v>
      </c>
      <c r="I338" s="40" t="s">
        <v>6653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25" zoomScale="85" zoomScaleNormal="85" workbookViewId="0">
      <selection activeCell="E163" sqref="E16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6632</v>
      </c>
      <c r="D1" s="359" t="s">
        <v>6633</v>
      </c>
      <c r="E1" s="383" t="s">
        <v>6634</v>
      </c>
      <c r="F1" s="359" t="s">
        <v>6620</v>
      </c>
      <c r="G1" s="359" t="s">
        <v>6978</v>
      </c>
      <c r="H1" s="359" t="s">
        <v>6635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6619</v>
      </c>
      <c r="E24" s="374"/>
      <c r="F24" s="374" t="s">
        <v>6618</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5772</v>
      </c>
      <c r="B53" s="18">
        <f>B50*B51/B52</f>
        <v>600</v>
      </c>
      <c r="E53" s="94"/>
      <c r="F53" s="94"/>
      <c r="G53" s="94"/>
      <c r="O53" s="97" t="s">
        <v>5042</v>
      </c>
      <c r="P53" s="18">
        <v>-20000</v>
      </c>
      <c r="Q53" s="97">
        <v>7</v>
      </c>
      <c r="R53" s="97">
        <f t="shared" si="10"/>
        <v>779</v>
      </c>
      <c r="S53" s="97">
        <f t="shared" si="11"/>
        <v>-15580000</v>
      </c>
      <c r="T53" s="97"/>
      <c r="U53" s="94"/>
      <c r="V53" s="94"/>
    </row>
    <row r="54" spans="1:32">
      <c r="A54" s="120" t="s">
        <v>5773</v>
      </c>
      <c r="B54" s="120">
        <v>872000000</v>
      </c>
      <c r="E54" s="94"/>
      <c r="F54" s="94"/>
      <c r="G54" s="94"/>
      <c r="O54" s="97" t="s">
        <v>5001</v>
      </c>
      <c r="P54" s="18">
        <v>6000000</v>
      </c>
      <c r="Q54" s="97">
        <v>1</v>
      </c>
      <c r="R54" s="97">
        <f t="shared" si="10"/>
        <v>772</v>
      </c>
      <c r="S54" s="97">
        <f t="shared" si="11"/>
        <v>4632000000</v>
      </c>
      <c r="T54" s="97"/>
      <c r="U54" s="94"/>
      <c r="V54" s="94"/>
    </row>
    <row r="55" spans="1:32">
      <c r="A55" s="120" t="s">
        <v>5774</v>
      </c>
      <c r="B55" s="18">
        <v>750</v>
      </c>
      <c r="E55" s="94"/>
      <c r="F55" s="94"/>
      <c r="N55" t="s">
        <v>25</v>
      </c>
      <c r="O55" s="97" t="s">
        <v>5058</v>
      </c>
      <c r="P55" s="18">
        <v>-2302282</v>
      </c>
      <c r="Q55" s="97">
        <v>6</v>
      </c>
      <c r="R55" s="97">
        <f t="shared" si="10"/>
        <v>771</v>
      </c>
      <c r="S55" s="97">
        <f t="shared" si="11"/>
        <v>-1775059422</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5794</v>
      </c>
      <c r="B70" s="94"/>
      <c r="E70" s="94"/>
      <c r="F70" s="94"/>
      <c r="K70" t="s">
        <v>25</v>
      </c>
      <c r="O70" s="97" t="s">
        <v>5168</v>
      </c>
      <c r="P70" s="18">
        <v>-700000</v>
      </c>
      <c r="Q70" s="97">
        <v>46</v>
      </c>
      <c r="R70" s="97">
        <f t="shared" si="10"/>
        <v>702</v>
      </c>
      <c r="S70" s="97">
        <f t="shared" si="11"/>
        <v>-491400000</v>
      </c>
      <c r="T70" s="97"/>
    </row>
    <row r="71" spans="1:22">
      <c r="A71" s="94" t="s">
        <v>5786</v>
      </c>
      <c r="B71" s="94"/>
      <c r="E71" s="94"/>
      <c r="F71" s="94"/>
      <c r="O71" s="97" t="s">
        <v>5218</v>
      </c>
      <c r="P71" s="18">
        <v>1000000</v>
      </c>
      <c r="Q71" s="97">
        <v>4</v>
      </c>
      <c r="R71" s="97">
        <f t="shared" si="10"/>
        <v>656</v>
      </c>
      <c r="S71" s="97">
        <f t="shared" si="11"/>
        <v>656000000</v>
      </c>
      <c r="T71" s="97"/>
    </row>
    <row r="72" spans="1:22">
      <c r="A72" s="94" t="s">
        <v>5787</v>
      </c>
      <c r="B72" s="94"/>
      <c r="E72" s="94"/>
      <c r="F72" s="94"/>
      <c r="O72" s="97" t="s">
        <v>5222</v>
      </c>
      <c r="P72" s="18">
        <v>1500000</v>
      </c>
      <c r="Q72" s="97">
        <v>1</v>
      </c>
      <c r="R72" s="97">
        <f t="shared" si="10"/>
        <v>652</v>
      </c>
      <c r="S72" s="97">
        <f t="shared" si="11"/>
        <v>978000000</v>
      </c>
      <c r="T72" s="97"/>
    </row>
    <row r="73" spans="1:22">
      <c r="A73" t="s">
        <v>5795</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5789</v>
      </c>
      <c r="B77" s="94"/>
      <c r="C77" s="94" t="s">
        <v>25</v>
      </c>
      <c r="E77" s="94"/>
      <c r="F77" s="94"/>
      <c r="O77" s="97" t="s">
        <v>5264</v>
      </c>
      <c r="P77" s="18">
        <v>-264690</v>
      </c>
      <c r="Q77" s="97">
        <v>7</v>
      </c>
      <c r="R77" s="97">
        <f t="shared" si="10"/>
        <v>623</v>
      </c>
      <c r="S77" s="97">
        <f t="shared" si="11"/>
        <v>-164901870</v>
      </c>
      <c r="T77" s="97"/>
    </row>
    <row r="78" spans="1:22">
      <c r="A78" s="94" t="s">
        <v>5790</v>
      </c>
      <c r="B78" s="94"/>
      <c r="E78" s="94"/>
      <c r="F78" s="94"/>
      <c r="O78" s="97" t="s">
        <v>5280</v>
      </c>
      <c r="P78" s="18">
        <v>2700000</v>
      </c>
      <c r="Q78" s="97">
        <v>0</v>
      </c>
      <c r="R78" s="97">
        <f t="shared" si="10"/>
        <v>616</v>
      </c>
      <c r="S78" s="97">
        <f t="shared" si="11"/>
        <v>1663200000</v>
      </c>
      <c r="T78" s="97"/>
    </row>
    <row r="79" spans="1:22">
      <c r="A79" t="s">
        <v>5806</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5788</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5799</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5800</v>
      </c>
      <c r="B89" s="94"/>
      <c r="E89" s="94"/>
      <c r="F89" s="94"/>
      <c r="O89" s="97" t="s">
        <v>5359</v>
      </c>
      <c r="P89" s="18">
        <v>-3600000</v>
      </c>
      <c r="Q89" s="97">
        <v>1</v>
      </c>
      <c r="R89" s="97">
        <f t="shared" si="10"/>
        <v>589</v>
      </c>
      <c r="S89" s="97">
        <f t="shared" si="11"/>
        <v>-2120400000</v>
      </c>
      <c r="T89" s="97"/>
    </row>
    <row r="90" spans="1:23">
      <c r="A90" s="94" t="s">
        <v>5801</v>
      </c>
      <c r="B90" s="94"/>
      <c r="E90" s="94"/>
      <c r="F90" s="94"/>
      <c r="O90" s="97" t="s">
        <v>985</v>
      </c>
      <c r="P90" s="18">
        <v>-400000</v>
      </c>
      <c r="Q90" s="97">
        <v>17</v>
      </c>
      <c r="R90" s="97">
        <f t="shared" si="10"/>
        <v>588</v>
      </c>
      <c r="S90" s="97">
        <f t="shared" si="11"/>
        <v>-235200000</v>
      </c>
      <c r="T90" s="97"/>
    </row>
    <row r="91" spans="1:23">
      <c r="A91" s="94" t="s">
        <v>5802</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5793</v>
      </c>
      <c r="E99" s="94"/>
      <c r="F99" s="94"/>
      <c r="O99" s="97" t="s">
        <v>5506</v>
      </c>
      <c r="P99" s="18">
        <v>3000000</v>
      </c>
      <c r="Q99" s="97">
        <v>3</v>
      </c>
      <c r="R99" s="97">
        <f t="shared" si="16"/>
        <v>472</v>
      </c>
      <c r="S99" s="97">
        <f t="shared" si="17"/>
        <v>1416000000</v>
      </c>
      <c r="T99" s="97"/>
      <c r="AB99" t="s">
        <v>25</v>
      </c>
    </row>
    <row r="100" spans="1:28">
      <c r="A100" s="94" t="s">
        <v>5791</v>
      </c>
      <c r="E100" s="94"/>
      <c r="F100" s="94"/>
      <c r="O100" s="97" t="s">
        <v>5524</v>
      </c>
      <c r="P100" s="18">
        <v>300000</v>
      </c>
      <c r="Q100" s="97">
        <v>8</v>
      </c>
      <c r="R100" s="97">
        <f t="shared" si="16"/>
        <v>469</v>
      </c>
      <c r="S100" s="97">
        <f t="shared" si="17"/>
        <v>140700000</v>
      </c>
      <c r="T100" s="97"/>
    </row>
    <row r="101" spans="1:28">
      <c r="A101" s="94" t="s">
        <v>5792</v>
      </c>
      <c r="E101" s="94"/>
      <c r="F101" s="94"/>
      <c r="O101" s="97" t="s">
        <v>5545</v>
      </c>
      <c r="P101" s="18">
        <v>-3500000</v>
      </c>
      <c r="Q101" s="97">
        <v>6</v>
      </c>
      <c r="R101" s="97">
        <f t="shared" si="16"/>
        <v>461</v>
      </c>
      <c r="S101" s="97">
        <f t="shared" si="17"/>
        <v>-1613500000</v>
      </c>
      <c r="T101" s="97"/>
    </row>
    <row r="102" spans="1:28">
      <c r="A102" s="94" t="s">
        <v>5803</v>
      </c>
      <c r="E102" s="94"/>
      <c r="F102" s="94"/>
      <c r="O102" s="97" t="s">
        <v>5550</v>
      </c>
      <c r="P102" s="18">
        <v>-70000</v>
      </c>
      <c r="Q102" s="97">
        <v>1</v>
      </c>
      <c r="R102" s="97">
        <f t="shared" si="16"/>
        <v>455</v>
      </c>
      <c r="S102" s="97">
        <f t="shared" si="17"/>
        <v>-31850000</v>
      </c>
      <c r="T102" s="97"/>
    </row>
    <row r="103" spans="1:28">
      <c r="A103" s="94" t="s">
        <v>5804</v>
      </c>
      <c r="E103" s="94"/>
      <c r="F103" s="94"/>
      <c r="O103" s="97" t="s">
        <v>5554</v>
      </c>
      <c r="P103" s="18">
        <v>70085</v>
      </c>
      <c r="Q103" s="97">
        <v>7</v>
      </c>
      <c r="R103" s="97">
        <f t="shared" si="16"/>
        <v>454</v>
      </c>
      <c r="S103" s="97">
        <f t="shared" si="17"/>
        <v>31818590</v>
      </c>
      <c r="T103" s="97" t="s">
        <v>5555</v>
      </c>
    </row>
    <row r="104" spans="1:28">
      <c r="A104" s="94" t="s">
        <v>5805</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5796</v>
      </c>
      <c r="O106" s="97" t="s">
        <v>5591</v>
      </c>
      <c r="P106" s="18">
        <v>6000000</v>
      </c>
      <c r="Q106" s="97">
        <v>11</v>
      </c>
      <c r="R106" s="97">
        <f t="shared" si="16"/>
        <v>415</v>
      </c>
      <c r="S106" s="97">
        <f t="shared" si="17"/>
        <v>2490000000</v>
      </c>
      <c r="T106" s="97"/>
    </row>
    <row r="107" spans="1:28">
      <c r="A107" t="s">
        <v>5797</v>
      </c>
      <c r="O107" s="97" t="s">
        <v>5606</v>
      </c>
      <c r="P107" s="18">
        <v>48000000</v>
      </c>
      <c r="Q107" s="97">
        <v>8</v>
      </c>
      <c r="R107" s="97">
        <f t="shared" si="16"/>
        <v>404</v>
      </c>
      <c r="S107" s="97">
        <f t="shared" si="17"/>
        <v>19392000000</v>
      </c>
      <c r="T107" s="97"/>
    </row>
    <row r="108" spans="1:28">
      <c r="A108" s="94" t="s">
        <v>5798</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5751</v>
      </c>
      <c r="P116" s="18">
        <v>-4000000</v>
      </c>
      <c r="Q116" s="97">
        <v>1</v>
      </c>
      <c r="R116" s="97">
        <f t="shared" si="16"/>
        <v>293</v>
      </c>
      <c r="S116" s="97">
        <f t="shared" si="17"/>
        <v>-1172000000</v>
      </c>
      <c r="T116" s="97"/>
    </row>
    <row r="117" spans="1:25">
      <c r="O117" s="97" t="s">
        <v>5755</v>
      </c>
      <c r="P117" s="18">
        <v>-5000000</v>
      </c>
      <c r="Q117" s="97">
        <v>2</v>
      </c>
      <c r="R117" s="97">
        <f>Q117+R118</f>
        <v>292</v>
      </c>
      <c r="S117" s="97">
        <f t="shared" si="17"/>
        <v>-1460000000</v>
      </c>
      <c r="T117" s="97"/>
    </row>
    <row r="118" spans="1:25">
      <c r="O118" s="97" t="s">
        <v>5753</v>
      </c>
      <c r="P118" s="18">
        <v>-2500000</v>
      </c>
      <c r="Q118" s="97">
        <v>1</v>
      </c>
      <c r="R118" s="97">
        <f t="shared" si="16"/>
        <v>290</v>
      </c>
      <c r="S118" s="97">
        <f t="shared" si="17"/>
        <v>-725000000</v>
      </c>
      <c r="T118" s="97"/>
    </row>
    <row r="119" spans="1:25">
      <c r="O119" s="97" t="s">
        <v>5754</v>
      </c>
      <c r="P119" s="18">
        <v>-500000</v>
      </c>
      <c r="Q119" s="97">
        <v>17</v>
      </c>
      <c r="R119" s="97">
        <f t="shared" si="16"/>
        <v>289</v>
      </c>
      <c r="S119" s="97">
        <f t="shared" si="17"/>
        <v>-144500000</v>
      </c>
      <c r="T119" s="97"/>
    </row>
    <row r="120" spans="1:25">
      <c r="O120" s="97" t="s">
        <v>5756</v>
      </c>
      <c r="P120" s="18">
        <v>-192797</v>
      </c>
      <c r="Q120" s="97">
        <v>15</v>
      </c>
      <c r="R120" s="97">
        <f t="shared" si="16"/>
        <v>272</v>
      </c>
      <c r="S120" s="97">
        <f t="shared" si="17"/>
        <v>-52440784</v>
      </c>
      <c r="T120" s="97"/>
    </row>
    <row r="121" spans="1:25">
      <c r="O121" s="97" t="s">
        <v>5761</v>
      </c>
      <c r="P121" s="18">
        <v>2000000</v>
      </c>
      <c r="Q121" s="97">
        <v>12</v>
      </c>
      <c r="R121" s="97">
        <f t="shared" si="16"/>
        <v>257</v>
      </c>
      <c r="S121" s="97">
        <f t="shared" si="17"/>
        <v>514000000</v>
      </c>
      <c r="T121" s="97"/>
    </row>
    <row r="122" spans="1:25">
      <c r="N122" t="s">
        <v>25</v>
      </c>
      <c r="O122" s="97" t="s">
        <v>5768</v>
      </c>
      <c r="P122" s="18">
        <v>-2000000</v>
      </c>
      <c r="Q122" s="97">
        <v>0</v>
      </c>
      <c r="R122" s="97">
        <f t="shared" si="16"/>
        <v>245</v>
      </c>
      <c r="S122" s="97">
        <f t="shared" si="17"/>
        <v>-490000000</v>
      </c>
      <c r="T122" s="97"/>
    </row>
    <row r="123" spans="1:25">
      <c r="O123" s="97" t="s">
        <v>5768</v>
      </c>
      <c r="P123" s="18">
        <v>-4000000</v>
      </c>
      <c r="Q123" s="97">
        <v>1</v>
      </c>
      <c r="R123" s="97">
        <f t="shared" si="16"/>
        <v>245</v>
      </c>
      <c r="S123" s="97">
        <f t="shared" si="17"/>
        <v>-980000000</v>
      </c>
      <c r="T123" s="97"/>
    </row>
    <row r="124" spans="1:25">
      <c r="O124" s="97" t="s">
        <v>5769</v>
      </c>
      <c r="P124" s="18">
        <v>-3000000</v>
      </c>
      <c r="Q124" s="97">
        <v>3</v>
      </c>
      <c r="R124" s="97">
        <f t="shared" si="16"/>
        <v>244</v>
      </c>
      <c r="S124" s="97">
        <f t="shared" si="17"/>
        <v>-732000000</v>
      </c>
      <c r="T124" s="97"/>
    </row>
    <row r="125" spans="1:25">
      <c r="O125" s="97" t="s">
        <v>5776</v>
      </c>
      <c r="P125" s="18">
        <v>-6000000</v>
      </c>
      <c r="Q125" s="97">
        <v>1</v>
      </c>
      <c r="R125" s="97">
        <f t="shared" si="16"/>
        <v>241</v>
      </c>
      <c r="S125" s="97">
        <f t="shared" si="17"/>
        <v>-1446000000</v>
      </c>
      <c r="T125" s="97"/>
    </row>
    <row r="126" spans="1:25">
      <c r="O126" s="97" t="s">
        <v>5779</v>
      </c>
      <c r="P126" s="18">
        <v>-10000000</v>
      </c>
      <c r="Q126" s="97">
        <v>0</v>
      </c>
      <c r="R126" s="97">
        <f t="shared" si="16"/>
        <v>240</v>
      </c>
      <c r="S126" s="97">
        <f t="shared" si="17"/>
        <v>-2400000000</v>
      </c>
      <c r="T126" s="97"/>
    </row>
    <row r="127" spans="1:25">
      <c r="O127" s="97" t="s">
        <v>5779</v>
      </c>
      <c r="P127" s="18">
        <v>-5500000</v>
      </c>
      <c r="Q127" s="97">
        <v>1</v>
      </c>
      <c r="R127" s="97">
        <f t="shared" si="16"/>
        <v>240</v>
      </c>
      <c r="S127" s="97">
        <f t="shared" si="17"/>
        <v>-1320000000</v>
      </c>
      <c r="T127" s="97"/>
    </row>
    <row r="128" spans="1:25">
      <c r="O128" s="97" t="s">
        <v>5780</v>
      </c>
      <c r="P128" s="18">
        <v>-1500000</v>
      </c>
      <c r="Q128" s="97">
        <v>9</v>
      </c>
      <c r="R128" s="97">
        <f t="shared" si="16"/>
        <v>239</v>
      </c>
      <c r="S128" s="97">
        <f t="shared" si="17"/>
        <v>-358500000</v>
      </c>
      <c r="T128" s="97"/>
    </row>
    <row r="129" spans="1:23">
      <c r="O129" s="97" t="s">
        <v>5807</v>
      </c>
      <c r="P129" s="18">
        <v>-22545000</v>
      </c>
      <c r="Q129" s="97">
        <v>18</v>
      </c>
      <c r="R129" s="97">
        <f t="shared" si="16"/>
        <v>230</v>
      </c>
      <c r="S129" s="97">
        <f t="shared" si="17"/>
        <v>-5185350000</v>
      </c>
      <c r="T129" s="97" t="s">
        <v>5811</v>
      </c>
    </row>
    <row r="130" spans="1:23">
      <c r="O130" s="97" t="s">
        <v>5820</v>
      </c>
      <c r="P130" s="18">
        <v>5000000</v>
      </c>
      <c r="Q130" s="97">
        <v>9</v>
      </c>
      <c r="R130" s="97">
        <f t="shared" si="16"/>
        <v>212</v>
      </c>
      <c r="S130" s="97">
        <f t="shared" si="17"/>
        <v>1060000000</v>
      </c>
      <c r="T130" s="97"/>
    </row>
    <row r="131" spans="1:23">
      <c r="O131" s="97" t="s">
        <v>5824</v>
      </c>
      <c r="P131" s="18">
        <v>3000000</v>
      </c>
      <c r="Q131" s="97">
        <v>0</v>
      </c>
      <c r="R131" s="97">
        <f t="shared" si="16"/>
        <v>203</v>
      </c>
      <c r="S131" s="97">
        <f t="shared" si="17"/>
        <v>609000000</v>
      </c>
      <c r="T131" s="97"/>
      <c r="W131" t="s">
        <v>25</v>
      </c>
    </row>
    <row r="132" spans="1:23">
      <c r="O132" s="97" t="s">
        <v>5824</v>
      </c>
      <c r="P132" s="18">
        <v>-3000000</v>
      </c>
      <c r="Q132" s="97">
        <v>1</v>
      </c>
      <c r="R132" s="97">
        <f t="shared" si="16"/>
        <v>203</v>
      </c>
      <c r="S132" s="97">
        <f t="shared" si="17"/>
        <v>-609000000</v>
      </c>
      <c r="T132" s="97"/>
    </row>
    <row r="133" spans="1:23">
      <c r="O133" s="97" t="s">
        <v>5825</v>
      </c>
      <c r="P133" s="18">
        <v>-11455000</v>
      </c>
      <c r="Q133" s="97">
        <v>14</v>
      </c>
      <c r="R133" s="97">
        <f t="shared" si="16"/>
        <v>202</v>
      </c>
      <c r="S133" s="97">
        <f t="shared" si="17"/>
        <v>-2313910000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177</v>
      </c>
      <c r="S137" s="97">
        <f t="shared" si="17"/>
        <v>-120360000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174</v>
      </c>
      <c r="S138" s="97">
        <f t="shared" si="17"/>
        <v>-37584000</v>
      </c>
      <c r="T138" s="97"/>
    </row>
    <row r="139" spans="1:23">
      <c r="A139" s="9"/>
      <c r="B139" s="18"/>
      <c r="O139" s="97" t="s">
        <v>6412</v>
      </c>
      <c r="P139" s="18">
        <v>-619000</v>
      </c>
      <c r="Q139" s="97">
        <v>3</v>
      </c>
      <c r="R139" s="97">
        <f t="shared" si="16"/>
        <v>171</v>
      </c>
      <c r="S139" s="97">
        <f t="shared" si="17"/>
        <v>-105849000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168</v>
      </c>
      <c r="S140" s="97">
        <f t="shared" si="17"/>
        <v>-81480000</v>
      </c>
      <c r="T140" s="387" t="s">
        <v>6644</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157</v>
      </c>
      <c r="S141" s="97">
        <f t="shared" si="17"/>
        <v>471000000</v>
      </c>
      <c r="T141" s="97"/>
    </row>
    <row r="142" spans="1:23">
      <c r="A142" s="94"/>
      <c r="B142" s="94"/>
      <c r="E142" s="94"/>
      <c r="F142" s="94"/>
      <c r="G142" s="94"/>
      <c r="H142" s="94"/>
      <c r="I142" s="94"/>
      <c r="J142" s="94"/>
      <c r="O142" s="97" t="s">
        <v>6433</v>
      </c>
      <c r="P142" s="18">
        <v>255000</v>
      </c>
      <c r="Q142" s="97">
        <v>1</v>
      </c>
      <c r="R142" s="97">
        <f t="shared" si="16"/>
        <v>156</v>
      </c>
      <c r="S142" s="97">
        <f t="shared" si="17"/>
        <v>39780000</v>
      </c>
      <c r="T142" s="97" t="s">
        <v>6434</v>
      </c>
    </row>
    <row r="143" spans="1:23">
      <c r="A143" s="94"/>
      <c r="B143" s="94"/>
      <c r="E143" s="94"/>
      <c r="F143" s="94"/>
      <c r="G143" s="94"/>
      <c r="H143" s="94"/>
      <c r="I143" s="94" t="s">
        <v>25</v>
      </c>
      <c r="J143" s="94"/>
      <c r="O143" s="97" t="s">
        <v>6435</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6449</v>
      </c>
      <c r="P144" s="18">
        <v>60000000</v>
      </c>
      <c r="Q144" s="97">
        <v>19</v>
      </c>
      <c r="R144" s="97">
        <f t="shared" si="16"/>
        <v>146</v>
      </c>
      <c r="S144" s="97">
        <f t="shared" si="17"/>
        <v>8760000000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127</v>
      </c>
      <c r="S145" s="97">
        <f t="shared" ref="S145:S147" si="19">P145*R145</f>
        <v>60150756</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121</v>
      </c>
      <c r="S148" s="97">
        <f t="shared" ref="S148:S155" si="24">P148*R148</f>
        <v>-57475000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120</v>
      </c>
      <c r="S149" s="97">
        <f t="shared" si="24"/>
        <v>-100440000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119</v>
      </c>
      <c r="S150" s="97">
        <f t="shared" si="24"/>
        <v>-58667000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118</v>
      </c>
      <c r="S151" s="97">
        <f t="shared" si="24"/>
        <v>6372000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115</v>
      </c>
      <c r="S152" s="97">
        <f t="shared" si="24"/>
        <v>-46000000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113</v>
      </c>
      <c r="S153" s="97">
        <f t="shared" si="24"/>
        <v>-105994000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104</v>
      </c>
      <c r="S154" s="97">
        <f t="shared" si="24"/>
        <v>-822744000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92</v>
      </c>
      <c r="S155" s="97">
        <f t="shared" si="24"/>
        <v>92000000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91</v>
      </c>
      <c r="S156" s="97">
        <f t="shared" ref="S156:S158" si="29">P156*R156</f>
        <v>-91000000</v>
      </c>
      <c r="T156" s="97" t="s">
        <v>6586</v>
      </c>
    </row>
    <row r="157" spans="1:25">
      <c r="A157" s="94"/>
      <c r="B157" s="94"/>
      <c r="E157" s="94"/>
      <c r="F157" s="94"/>
      <c r="G157" s="94"/>
      <c r="O157" s="97" t="s">
        <v>6621</v>
      </c>
      <c r="P157" s="18">
        <v>400000</v>
      </c>
      <c r="Q157" s="97">
        <v>0</v>
      </c>
      <c r="R157" s="97">
        <f t="shared" si="28"/>
        <v>72</v>
      </c>
      <c r="S157" s="97">
        <f t="shared" si="29"/>
        <v>28800000</v>
      </c>
      <c r="T157" s="97"/>
    </row>
    <row r="158" spans="1:25">
      <c r="A158" s="94"/>
      <c r="B158" s="94"/>
      <c r="E158" s="94"/>
      <c r="F158" s="94"/>
      <c r="G158" s="94"/>
      <c r="O158" s="97" t="s">
        <v>6621</v>
      </c>
      <c r="P158" s="18">
        <v>-400000</v>
      </c>
      <c r="Q158" s="97">
        <v>11</v>
      </c>
      <c r="R158" s="97">
        <f t="shared" si="28"/>
        <v>72</v>
      </c>
      <c r="S158" s="97">
        <f t="shared" si="29"/>
        <v>-28800000</v>
      </c>
      <c r="T158" s="97"/>
      <c r="Y158" t="s">
        <v>25</v>
      </c>
    </row>
    <row r="159" spans="1:25">
      <c r="A159" s="94"/>
      <c r="B159" s="94"/>
      <c r="E159" s="94"/>
      <c r="F159" s="94"/>
      <c r="G159" s="94"/>
      <c r="O159" s="97" t="s">
        <v>6636</v>
      </c>
      <c r="P159" s="18">
        <v>600000</v>
      </c>
      <c r="Q159" s="97">
        <v>5</v>
      </c>
      <c r="R159" s="97">
        <f t="shared" ref="R159:R163" si="30">Q159+R160</f>
        <v>61</v>
      </c>
      <c r="S159" s="97">
        <f t="shared" ref="S159:S163" si="31">P159*R159</f>
        <v>36600000</v>
      </c>
      <c r="T159" s="97"/>
    </row>
    <row r="160" spans="1:25">
      <c r="A160" s="94"/>
      <c r="B160" s="94"/>
      <c r="E160" s="94"/>
      <c r="O160" s="97" t="s">
        <v>6643</v>
      </c>
      <c r="P160" s="18">
        <v>-600000</v>
      </c>
      <c r="Q160" s="97">
        <v>30</v>
      </c>
      <c r="R160" s="97">
        <f t="shared" si="30"/>
        <v>56</v>
      </c>
      <c r="S160" s="97">
        <f t="shared" si="31"/>
        <v>-33600000</v>
      </c>
      <c r="T160" s="97"/>
    </row>
    <row r="161" spans="1:25">
      <c r="A161">
        <v>0</v>
      </c>
      <c r="B161" s="94">
        <v>1</v>
      </c>
      <c r="C161" s="94">
        <v>3476</v>
      </c>
      <c r="E161" s="94">
        <v>2.845E-2</v>
      </c>
      <c r="O161" s="97" t="s">
        <v>6967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6970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6981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6988</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6952</v>
      </c>
      <c r="D179" s="176" t="s">
        <v>6951</v>
      </c>
      <c r="E179" s="434" t="s">
        <v>6953</v>
      </c>
      <c r="F179" s="176" t="s">
        <v>6954</v>
      </c>
      <c r="G179" s="176" t="s">
        <v>6448</v>
      </c>
      <c r="H179" s="176" t="s">
        <v>6486</v>
      </c>
      <c r="I179" s="176" t="s">
        <v>4245</v>
      </c>
      <c r="J179" s="176" t="s">
        <v>4913</v>
      </c>
      <c r="K179" s="176" t="s">
        <v>6950</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6949</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6952</v>
      </c>
      <c r="D200" s="176" t="s">
        <v>6951</v>
      </c>
      <c r="E200" s="434" t="s">
        <v>6953</v>
      </c>
      <c r="F200" s="176" t="s">
        <v>6954</v>
      </c>
      <c r="G200" s="176" t="s">
        <v>6448</v>
      </c>
      <c r="H200" s="176" t="s">
        <v>6964</v>
      </c>
      <c r="I200" s="176" t="s">
        <v>4245</v>
      </c>
      <c r="J200" s="176" t="s">
        <v>4913</v>
      </c>
      <c r="K200" s="422" t="s">
        <v>5799</v>
      </c>
      <c r="Q200" t="s">
        <v>25</v>
      </c>
    </row>
    <row r="201" spans="1:20" ht="15.75">
      <c r="A201" s="425" t="s">
        <v>6955</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6963</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6962</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6965</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6966</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6956</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6957</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6958</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6959</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6960</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6961</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6952</v>
      </c>
      <c r="D229" s="176" t="s">
        <v>6951</v>
      </c>
      <c r="E229" s="434" t="s">
        <v>6953</v>
      </c>
      <c r="F229" s="176" t="s">
        <v>6954</v>
      </c>
      <c r="G229" s="176" t="s">
        <v>6448</v>
      </c>
      <c r="H229" s="176" t="s">
        <v>6964</v>
      </c>
      <c r="I229" s="176" t="s">
        <v>4245</v>
      </c>
      <c r="J229" s="176" t="s">
        <v>4913</v>
      </c>
      <c r="K229" s="422" t="s">
        <v>4656</v>
      </c>
    </row>
    <row r="230" spans="1:11" ht="15.75">
      <c r="A230" s="425" t="s">
        <v>7002</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6996</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6997</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6998</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6999</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7000</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7001</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6959</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6624</v>
      </c>
      <c r="I164" t="s">
        <v>25</v>
      </c>
    </row>
    <row r="165" spans="4:11">
      <c r="D165" s="18">
        <v>-2540000</v>
      </c>
      <c r="E165" s="235" t="s">
        <v>6625</v>
      </c>
      <c r="K165" t="s">
        <v>25</v>
      </c>
    </row>
    <row r="166" spans="4:11">
      <c r="D166" s="18">
        <v>-1040000</v>
      </c>
      <c r="E166" s="235" t="s">
        <v>6626</v>
      </c>
    </row>
    <row r="167" spans="4:11">
      <c r="D167" s="18">
        <v>-50252149</v>
      </c>
      <c r="E167" s="235" t="s">
        <v>6639</v>
      </c>
    </row>
    <row r="168" spans="4:11">
      <c r="D168" s="18">
        <v>-1500000</v>
      </c>
      <c r="E168" s="235" t="s">
        <v>6932</v>
      </c>
    </row>
    <row r="169" spans="4:11">
      <c r="D169" s="18">
        <v>-2500000</v>
      </c>
      <c r="E169" s="235" t="s">
        <v>6933</v>
      </c>
      <c r="H169" t="s">
        <v>25</v>
      </c>
    </row>
    <row r="170" spans="4:11">
      <c r="D170" s="18">
        <v>-2600000</v>
      </c>
      <c r="E170" s="235" t="s">
        <v>6941</v>
      </c>
    </row>
    <row r="171" spans="4:11">
      <c r="D171" s="18">
        <v>-2060000</v>
      </c>
      <c r="E171" s="235" t="s">
        <v>7013</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N21" zoomScale="85" zoomScaleNormal="85" workbookViewId="0">
      <selection activeCell="O37" sqref="O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41005245.653848171</v>
      </c>
      <c r="G24" s="93">
        <f t="shared" si="0"/>
        <v>239301099.72809047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6942</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6638</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6637</v>
      </c>
      <c r="L41" s="115">
        <v>-43000000</v>
      </c>
      <c r="M41" s="166" t="s">
        <v>6640</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6641</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6622</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6985</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6623</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6650</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6651</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7012</v>
      </c>
      <c r="L53" s="115">
        <v>-2000000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7009</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6976</v>
      </c>
      <c r="T62" s="194">
        <f>T108-1121</f>
        <v>9</v>
      </c>
      <c r="U62" s="206" t="s">
        <v>6977</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6979</v>
      </c>
      <c r="T63" s="194">
        <f>T108-1122</f>
        <v>8</v>
      </c>
      <c r="U63" s="206" t="s">
        <v>6980</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6981</v>
      </c>
      <c r="T64" s="194">
        <f>T108-1123</f>
        <v>7</v>
      </c>
      <c r="U64" s="206" t="s">
        <v>6982</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41005245.653848171</v>
      </c>
      <c r="M65" s="166"/>
      <c r="N65" s="111">
        <f>N16+N17+N37</f>
        <v>141053</v>
      </c>
      <c r="P65" t="s">
        <v>25</v>
      </c>
      <c r="R65" s="167"/>
      <c r="S65" s="206" t="s">
        <v>6983</v>
      </c>
      <c r="T65" s="194">
        <f>T108-1124</f>
        <v>6</v>
      </c>
      <c r="U65" s="206" t="s">
        <v>6984</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7014</v>
      </c>
      <c r="T66" s="194">
        <f>T108-1138</f>
        <v>-8</v>
      </c>
      <c r="U66" s="206" t="s">
        <v>7015</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141005245.65384817</v>
      </c>
      <c r="O67" s="94"/>
      <c r="P67" s="120" t="s">
        <v>25</v>
      </c>
      <c r="Q67" s="120"/>
      <c r="R67" s="167"/>
      <c r="S67" s="206" t="s">
        <v>7068</v>
      </c>
      <c r="T67" s="194">
        <f>T108-1144</f>
        <v>-14</v>
      </c>
      <c r="U67" s="206" t="s">
        <v>7069</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7017</v>
      </c>
      <c r="R95" s="167"/>
      <c r="S95" s="19" t="s">
        <v>5747</v>
      </c>
      <c r="T95" s="194">
        <f>T94-1</f>
        <v>295</v>
      </c>
      <c r="U95" s="187" t="s">
        <v>7075</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750</v>
      </c>
      <c r="L111" s="238">
        <f t="shared" si="46"/>
        <v>9165000000</v>
      </c>
      <c r="M111" s="238">
        <v>0</v>
      </c>
      <c r="N111" s="84">
        <f>L111-M111</f>
        <v>9165000000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994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599199675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6968</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6940</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6621</v>
      </c>
      <c r="T124" s="206">
        <f>T123-5</f>
        <v>103</v>
      </c>
      <c r="U124" s="206" t="s">
        <v>6931</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6935</v>
      </c>
      <c r="T125" s="206">
        <f>T108-1086</f>
        <v>44</v>
      </c>
      <c r="U125" s="206" t="s">
        <v>6937</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6943</v>
      </c>
      <c r="T126" s="206">
        <f>T108-1100</f>
        <v>30</v>
      </c>
      <c r="U126" s="206" t="s">
        <v>6945</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6946</v>
      </c>
      <c r="T127" s="206">
        <f>T108-1102</f>
        <v>28</v>
      </c>
      <c r="U127" s="206" t="s">
        <v>6947</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6948</v>
      </c>
      <c r="T128" s="206">
        <f>T108-1103</f>
        <v>27</v>
      </c>
      <c r="U128" s="206" t="s">
        <v>6987</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6971</v>
      </c>
      <c r="T129" s="206">
        <f>T108-1113</f>
        <v>17</v>
      </c>
      <c r="U129" s="206" t="s">
        <v>6972</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6973</v>
      </c>
      <c r="T130" s="206">
        <f>T108-1114</f>
        <v>16</v>
      </c>
      <c r="U130" s="206" t="s">
        <v>6974</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6975</v>
      </c>
      <c r="T131" s="206">
        <f>T108-1117</f>
        <v>13</v>
      </c>
      <c r="U131" s="206" t="s">
        <v>6995</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6993</v>
      </c>
      <c r="T132" s="206">
        <f>T108-1130</f>
        <v>0</v>
      </c>
      <c r="U132" s="206" t="s">
        <v>6994</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7004</v>
      </c>
      <c r="T133" s="206">
        <f>T108-1134</f>
        <v>-4</v>
      </c>
      <c r="U133" s="206" t="s">
        <v>7005</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7007</v>
      </c>
      <c r="T134" s="206">
        <f>T108-1135</f>
        <v>-5</v>
      </c>
      <c r="U134" s="206" t="s">
        <v>7011</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7014</v>
      </c>
      <c r="T135" s="206">
        <f>T108-1138</f>
        <v>-8</v>
      </c>
      <c r="U135" s="206" t="s">
        <v>7016</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6939</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6630</v>
      </c>
      <c r="S227" s="19" t="s">
        <v>6629</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7076</v>
      </c>
      <c r="S228" s="187" t="s">
        <v>7073</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6621</v>
      </c>
      <c r="AK266" s="111">
        <v>-60000000</v>
      </c>
      <c r="AL266" s="97">
        <v>42</v>
      </c>
      <c r="AM266" s="20">
        <f t="shared" si="83"/>
        <v>43</v>
      </c>
      <c r="AN266" s="115"/>
      <c r="AO266" s="261" t="s">
        <v>6627</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6943</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6647</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6930</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6936</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6938</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6948</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6969</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6971</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6973</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6975</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6986</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7003</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7004</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7007</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7014</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6647</v>
      </c>
      <c r="AK479" s="186">
        <v>5082711</v>
      </c>
      <c r="AL479" s="147">
        <v>1</v>
      </c>
      <c r="AM479" s="147">
        <f t="shared" si="122"/>
        <v>1</v>
      </c>
      <c r="AN479" s="147">
        <f t="shared" si="123"/>
        <v>5082711</v>
      </c>
      <c r="AO479" s="147" t="s">
        <v>6648</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6628</v>
      </c>
      <c r="V500" s="19">
        <v>33</v>
      </c>
      <c r="W500" s="115">
        <v>2905.0202519999998</v>
      </c>
      <c r="X500" s="115">
        <f t="shared" si="101"/>
        <v>95865.668315999996</v>
      </c>
      <c r="Y500" s="261" t="s">
        <v>4406</v>
      </c>
      <c r="AO500" t="s">
        <v>25</v>
      </c>
    </row>
    <row r="501" spans="18:41">
      <c r="R501" s="97" t="s">
        <v>5807</v>
      </c>
      <c r="S501" s="93">
        <v>33832510.64875</v>
      </c>
      <c r="U501" s="187" t="s">
        <v>6647</v>
      </c>
      <c r="V501" s="187">
        <v>10421</v>
      </c>
      <c r="W501" s="186">
        <v>2780.2819920000002</v>
      </c>
      <c r="X501" s="186">
        <f t="shared" si="101"/>
        <v>28973318.638632003</v>
      </c>
      <c r="Y501" s="260" t="s">
        <v>6649</v>
      </c>
      <c r="AC501" t="s">
        <v>25</v>
      </c>
      <c r="AO501" t="s">
        <v>25</v>
      </c>
    </row>
    <row r="502" spans="18:41">
      <c r="R502" s="97" t="s">
        <v>5818</v>
      </c>
      <c r="S502" s="93">
        <v>637977.33504399995</v>
      </c>
      <c r="U502" s="19" t="s">
        <v>6647</v>
      </c>
      <c r="V502" s="19">
        <v>835</v>
      </c>
      <c r="W502" s="115">
        <v>2780.2819920000002</v>
      </c>
      <c r="X502" s="115">
        <f t="shared" si="101"/>
        <v>2321535.4633200001</v>
      </c>
      <c r="Y502" s="261" t="s">
        <v>5103</v>
      </c>
    </row>
    <row r="503" spans="18:41">
      <c r="R503" s="97" t="s">
        <v>5819</v>
      </c>
      <c r="S503" s="93">
        <v>466552.25632400002</v>
      </c>
      <c r="U503" s="19" t="s">
        <v>6930</v>
      </c>
      <c r="V503" s="19">
        <v>410</v>
      </c>
      <c r="W503" s="115">
        <v>2678.4068379999999</v>
      </c>
      <c r="X503" s="115">
        <f t="shared" si="101"/>
        <v>1098146.8035800001</v>
      </c>
      <c r="Y503" s="261" t="s">
        <v>5103</v>
      </c>
    </row>
    <row r="504" spans="18:41">
      <c r="R504" s="97" t="s">
        <v>5820</v>
      </c>
      <c r="S504" s="93">
        <v>149316.98805000001</v>
      </c>
      <c r="U504" s="19" t="s">
        <v>6936</v>
      </c>
      <c r="V504" s="19">
        <v>201</v>
      </c>
      <c r="W504" s="115">
        <v>2688.6794049999999</v>
      </c>
      <c r="X504" s="115">
        <f t="shared" si="101"/>
        <v>540424.560405</v>
      </c>
      <c r="Y504" s="261" t="s">
        <v>5103</v>
      </c>
      <c r="AA504" t="s">
        <v>25</v>
      </c>
    </row>
    <row r="505" spans="18:41">
      <c r="R505" s="97" t="s">
        <v>5820</v>
      </c>
      <c r="S505" s="93">
        <v>189134.85153000001</v>
      </c>
      <c r="U505" s="19" t="s">
        <v>6938</v>
      </c>
      <c r="V505" s="19">
        <v>1133</v>
      </c>
      <c r="W505" s="115">
        <v>2455.1740869999999</v>
      </c>
      <c r="X505" s="115">
        <f t="shared" si="101"/>
        <v>2781712.2405709997</v>
      </c>
      <c r="Y505" s="261" t="s">
        <v>5103</v>
      </c>
      <c r="AA505" t="s">
        <v>25</v>
      </c>
      <c r="AB505" t="s">
        <v>25</v>
      </c>
    </row>
    <row r="506" spans="18:41" ht="30">
      <c r="R506" s="97" t="s">
        <v>5822</v>
      </c>
      <c r="S506" s="93">
        <v>564888.82799599995</v>
      </c>
      <c r="U506" s="19" t="s">
        <v>6943</v>
      </c>
      <c r="V506" s="19">
        <v>59</v>
      </c>
      <c r="W506" s="115">
        <v>2706.4553110000002</v>
      </c>
      <c r="X506" s="115">
        <f t="shared" si="101"/>
        <v>159680.86334900002</v>
      </c>
      <c r="Y506" s="261" t="s">
        <v>6944</v>
      </c>
      <c r="Z506" t="s">
        <v>25</v>
      </c>
      <c r="AA506" t="s">
        <v>25</v>
      </c>
      <c r="AB506" t="s">
        <v>25</v>
      </c>
    </row>
    <row r="507" spans="18:41">
      <c r="R507" s="97" t="s">
        <v>5825</v>
      </c>
      <c r="S507" s="93">
        <v>8762299.2047910001</v>
      </c>
      <c r="U507" s="19" t="s">
        <v>6969</v>
      </c>
      <c r="V507" s="19">
        <v>4795</v>
      </c>
      <c r="W507" s="115">
        <v>2908.4025580000002</v>
      </c>
      <c r="X507" s="115">
        <f t="shared" si="101"/>
        <v>13945790.265610002</v>
      </c>
      <c r="Y507" s="261" t="s">
        <v>5344</v>
      </c>
    </row>
    <row r="508" spans="18:41">
      <c r="R508" s="97" t="s">
        <v>5825</v>
      </c>
      <c r="S508" s="93">
        <v>-341847876.93843603</v>
      </c>
      <c r="U508" s="19" t="s">
        <v>6971</v>
      </c>
      <c r="V508" s="19">
        <v>164</v>
      </c>
      <c r="W508" s="115">
        <v>2792.1636870000002</v>
      </c>
      <c r="X508" s="115">
        <f t="shared" si="101"/>
        <v>457914.84466800001</v>
      </c>
      <c r="Y508" s="261" t="s">
        <v>5344</v>
      </c>
    </row>
    <row r="509" spans="18:41">
      <c r="R509" s="97" t="s">
        <v>5857</v>
      </c>
      <c r="S509" s="93">
        <v>259993.58394100002</v>
      </c>
      <c r="U509" s="19" t="s">
        <v>6973</v>
      </c>
      <c r="V509" s="19">
        <v>352</v>
      </c>
      <c r="W509" s="115">
        <v>2768.6657369999998</v>
      </c>
      <c r="X509" s="115">
        <f t="shared" si="101"/>
        <v>974570.33942399989</v>
      </c>
      <c r="Y509" s="261" t="s">
        <v>5344</v>
      </c>
    </row>
    <row r="510" spans="18:41">
      <c r="R510" s="97" t="s">
        <v>5858</v>
      </c>
      <c r="S510" s="93">
        <v>269955.31205999997</v>
      </c>
      <c r="U510" s="19" t="s">
        <v>6975</v>
      </c>
      <c r="V510" s="19">
        <v>283</v>
      </c>
      <c r="W510" s="115">
        <v>2636.7439079999999</v>
      </c>
      <c r="X510" s="115">
        <f t="shared" si="101"/>
        <v>746198.52596400003</v>
      </c>
      <c r="Y510" s="261" t="s">
        <v>5344</v>
      </c>
      <c r="Z510" t="s">
        <v>25</v>
      </c>
    </row>
    <row r="511" spans="18:41">
      <c r="R511" s="97" t="s">
        <v>6399</v>
      </c>
      <c r="S511" s="93">
        <v>560534.38387200003</v>
      </c>
      <c r="U511" s="19" t="s">
        <v>6986</v>
      </c>
      <c r="V511" s="19">
        <v>154</v>
      </c>
      <c r="W511" s="115">
        <v>2702</v>
      </c>
      <c r="X511" s="115">
        <f t="shared" si="101"/>
        <v>416108</v>
      </c>
      <c r="Y511" s="261" t="s">
        <v>5344</v>
      </c>
      <c r="Z511" t="s">
        <v>25</v>
      </c>
      <c r="AA511" t="s">
        <v>25</v>
      </c>
    </row>
    <row r="512" spans="18:41">
      <c r="R512" s="97" t="s">
        <v>6401</v>
      </c>
      <c r="S512" s="93">
        <v>581484.96802499995</v>
      </c>
      <c r="U512" s="19" t="s">
        <v>7003</v>
      </c>
      <c r="V512" s="19">
        <v>135</v>
      </c>
      <c r="W512" s="115">
        <v>2678.6709300000002</v>
      </c>
      <c r="X512" s="115">
        <f t="shared" si="101"/>
        <v>361620.57555000001</v>
      </c>
      <c r="Y512" s="261" t="s">
        <v>5344</v>
      </c>
      <c r="AA512" t="s">
        <v>25</v>
      </c>
    </row>
    <row r="513" spans="15:28">
      <c r="P513" t="s">
        <v>25</v>
      </c>
      <c r="R513" s="97" t="s">
        <v>6403</v>
      </c>
      <c r="S513" s="93">
        <v>2136964.3409779998</v>
      </c>
      <c r="U513" s="19" t="s">
        <v>7004</v>
      </c>
      <c r="V513" s="19">
        <v>291</v>
      </c>
      <c r="W513" s="115">
        <v>2616.1873500000002</v>
      </c>
      <c r="X513" s="115">
        <f t="shared" si="101"/>
        <v>761310.51884999999</v>
      </c>
      <c r="Y513" s="261" t="s">
        <v>5344</v>
      </c>
      <c r="AA513" t="s">
        <v>25</v>
      </c>
    </row>
    <row r="514" spans="15:28">
      <c r="R514" s="97" t="s">
        <v>6406</v>
      </c>
      <c r="S514" s="93">
        <v>593783.22629999998</v>
      </c>
      <c r="U514" s="19" t="s">
        <v>7007</v>
      </c>
      <c r="V514" s="19">
        <v>1194</v>
      </c>
      <c r="W514" s="115">
        <v>2552.0103049999998</v>
      </c>
      <c r="X514" s="115">
        <f t="shared" si="101"/>
        <v>3047100.3041699999</v>
      </c>
      <c r="Y514" s="261" t="s">
        <v>5344</v>
      </c>
      <c r="Z514" t="s">
        <v>25</v>
      </c>
      <c r="AA514" t="s">
        <v>25</v>
      </c>
    </row>
    <row r="515" spans="15:28">
      <c r="R515" s="97" t="s">
        <v>6410</v>
      </c>
      <c r="S515" s="93">
        <v>469469.96222000004</v>
      </c>
      <c r="U515" s="19" t="s">
        <v>7014</v>
      </c>
      <c r="V515" s="19">
        <v>928</v>
      </c>
      <c r="W515" s="115">
        <v>2626.1621239999999</v>
      </c>
      <c r="X515" s="115">
        <f t="shared" si="101"/>
        <v>2437078.451072</v>
      </c>
      <c r="Y515" s="261" t="s">
        <v>5344</v>
      </c>
    </row>
    <row r="516" spans="15:28">
      <c r="R516" s="97" t="s">
        <v>6452</v>
      </c>
      <c r="S516" s="93">
        <v>73977944.489465997</v>
      </c>
      <c r="U516" s="187" t="s">
        <v>7073</v>
      </c>
      <c r="V516" s="187">
        <v>-15181</v>
      </c>
      <c r="W516" s="186">
        <v>2675.3319820000002</v>
      </c>
      <c r="X516" s="186">
        <f t="shared" si="101"/>
        <v>-40614214.818742</v>
      </c>
      <c r="Y516" s="260" t="s">
        <v>7074</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6647</v>
      </c>
      <c r="S532" s="93">
        <v>2321535.4633200001</v>
      </c>
      <c r="U532" s="22"/>
      <c r="W532" s="213"/>
    </row>
    <row r="533" spans="18:25">
      <c r="R533" s="97" t="s">
        <v>6930</v>
      </c>
      <c r="S533" s="93">
        <v>1098146.8035800001</v>
      </c>
      <c r="U533" s="22"/>
      <c r="X533" s="270"/>
    </row>
    <row r="534" spans="18:25">
      <c r="R534" s="97" t="s">
        <v>6936</v>
      </c>
      <c r="S534" s="93">
        <v>540424.560405</v>
      </c>
    </row>
    <row r="535" spans="18:25">
      <c r="R535" s="97" t="s">
        <v>6938</v>
      </c>
      <c r="S535" s="93">
        <v>2781712.2405709997</v>
      </c>
    </row>
    <row r="536" spans="18:25">
      <c r="R536" s="97" t="s">
        <v>6943</v>
      </c>
      <c r="S536" s="93">
        <v>159680.86334900002</v>
      </c>
      <c r="U536" s="97" t="s">
        <v>4435</v>
      </c>
      <c r="V536" s="97" t="s">
        <v>4416</v>
      </c>
      <c r="W536" s="97" t="s">
        <v>936</v>
      </c>
      <c r="X536" s="419"/>
    </row>
    <row r="537" spans="18:25">
      <c r="R537" s="97" t="s">
        <v>6969</v>
      </c>
      <c r="S537" s="93">
        <v>13945790.265610002</v>
      </c>
      <c r="U537" s="93">
        <f>T233+S301+S549</f>
        <v>2361759973.1600437</v>
      </c>
      <c r="V537" s="93">
        <f>S180</f>
        <v>11529286018</v>
      </c>
      <c r="W537" s="93">
        <f>V537-U537</f>
        <v>9167526044.8399563</v>
      </c>
    </row>
    <row r="538" spans="18:25">
      <c r="R538" s="97" t="s">
        <v>6971</v>
      </c>
      <c r="S538" s="93">
        <v>457914.84466800001</v>
      </c>
      <c r="X538" s="94" t="s">
        <v>25</v>
      </c>
    </row>
    <row r="539" spans="18:25">
      <c r="R539" s="97" t="s">
        <v>6973</v>
      </c>
      <c r="S539" s="93">
        <v>974570.33942399989</v>
      </c>
    </row>
    <row r="540" spans="18:25">
      <c r="R540" s="97" t="s">
        <v>6975</v>
      </c>
      <c r="S540" s="93">
        <v>746198.52596400003</v>
      </c>
      <c r="U540" s="112"/>
      <c r="W540" s="112"/>
    </row>
    <row r="541" spans="18:25">
      <c r="R541" s="97" t="s">
        <v>6986</v>
      </c>
      <c r="S541" s="93">
        <v>416108</v>
      </c>
    </row>
    <row r="542" spans="18:25">
      <c r="R542" s="97" t="s">
        <v>7003</v>
      </c>
      <c r="S542" s="93">
        <v>361620.57555000001</v>
      </c>
      <c r="U542" s="112"/>
    </row>
    <row r="543" spans="18:25">
      <c r="R543" s="97" t="s">
        <v>7004</v>
      </c>
      <c r="S543" s="93">
        <v>761310.51884999999</v>
      </c>
    </row>
    <row r="544" spans="18:25">
      <c r="R544" s="97" t="s">
        <v>7007</v>
      </c>
      <c r="S544" s="93">
        <v>3047100.3041699999</v>
      </c>
      <c r="U544" s="112"/>
    </row>
    <row r="545" spans="18:25">
      <c r="R545" s="97" t="s">
        <v>7014</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3"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v>
      </c>
      <c r="J1" s="400">
        <f t="shared" ref="J1:J42" si="2">I1/H1</f>
        <v>1.2046044864226684</v>
      </c>
      <c r="K1" s="32">
        <f t="shared" ref="K1:K43" si="3">(1/J1-1.0256)*100</f>
        <v>-19.545200431245725</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v>
      </c>
      <c r="J2" s="400">
        <f>I2/H2</f>
        <v>1.137455447078878</v>
      </c>
      <c r="K2" s="32">
        <f t="shared" si="3"/>
        <v>-14.644468664850141</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v>
      </c>
      <c r="J3" s="400">
        <f t="shared" si="2"/>
        <v>1.1269177126917713</v>
      </c>
      <c r="K3" s="32">
        <f t="shared" si="3"/>
        <v>-13.822376237623768</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17.8125</v>
      </c>
      <c r="J4" s="32">
        <f t="shared" si="2"/>
        <v>1.1187785376335198</v>
      </c>
      <c r="K4" s="32">
        <f t="shared" si="3"/>
        <v>-13.176805170821781</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17.8125</v>
      </c>
      <c r="J5" s="32">
        <f t="shared" si="2"/>
        <v>1.1021835132482827</v>
      </c>
      <c r="K5" s="32">
        <f t="shared" si="3"/>
        <v>-11.831007234279367</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17.8125</v>
      </c>
      <c r="J6" s="32">
        <f t="shared" si="2"/>
        <v>1.0929833169774288</v>
      </c>
      <c r="K6" s="32">
        <f t="shared" si="3"/>
        <v>-11.067295173961844</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17.8125</v>
      </c>
      <c r="J7" s="32">
        <f t="shared" ref="J7:J9" si="7">I7/H7</f>
        <v>1.0893234934382334</v>
      </c>
      <c r="K7" s="32">
        <f t="shared" ref="K7:K9" si="8">(1/J7-1.0256)*100</f>
        <v>-10.759905168326222</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6628</v>
      </c>
      <c r="B8" s="399" t="s">
        <v>4358</v>
      </c>
      <c r="C8" s="295">
        <v>24630.9</v>
      </c>
      <c r="D8" s="399">
        <v>1137</v>
      </c>
      <c r="E8" s="394" t="s">
        <v>4216</v>
      </c>
      <c r="F8" s="391">
        <v>1628</v>
      </c>
      <c r="G8" s="401">
        <f t="shared" si="5"/>
        <v>16986.761456009037</v>
      </c>
      <c r="H8" s="392">
        <f t="shared" si="6"/>
        <v>15.129545454545456</v>
      </c>
      <c r="I8" s="393">
        <f t="shared" si="4"/>
        <v>17.8125</v>
      </c>
      <c r="J8" s="32">
        <f t="shared" si="7"/>
        <v>1.1773321315908065</v>
      </c>
      <c r="K8" s="32">
        <f t="shared" si="8"/>
        <v>-17.622200956937796</v>
      </c>
      <c r="L8" s="32"/>
      <c r="M8" s="32"/>
      <c r="N8" s="402">
        <f t="shared" si="9"/>
        <v>0.92524739978543169</v>
      </c>
      <c r="O8" s="40"/>
      <c r="P8" s="191"/>
      <c r="S8" s="113"/>
      <c r="T8" s="113"/>
      <c r="U8" s="113"/>
      <c r="V8" s="113"/>
      <c r="W8" s="113"/>
      <c r="Y8" t="s">
        <v>25</v>
      </c>
      <c r="AA8" s="113"/>
      <c r="AB8" s="113"/>
      <c r="AC8" s="113"/>
    </row>
    <row r="9" spans="1:29" ht="19.5">
      <c r="A9" s="399" t="s">
        <v>6643</v>
      </c>
      <c r="B9" s="399" t="s">
        <v>4358</v>
      </c>
      <c r="C9" s="295">
        <v>24498.3</v>
      </c>
      <c r="D9" s="399">
        <v>250</v>
      </c>
      <c r="E9" s="394" t="s">
        <v>4216</v>
      </c>
      <c r="F9" s="391">
        <v>1523</v>
      </c>
      <c r="G9" s="401">
        <f t="shared" si="5"/>
        <v>3971.0037468382338</v>
      </c>
      <c r="H9" s="392">
        <f t="shared" si="6"/>
        <v>16.085554826001314</v>
      </c>
      <c r="I9" s="393">
        <f t="shared" si="4"/>
        <v>17.8125</v>
      </c>
      <c r="J9" s="32">
        <f t="shared" si="7"/>
        <v>1.1073600004898299</v>
      </c>
      <c r="K9" s="32">
        <f t="shared" si="8"/>
        <v>-12.255130801396142</v>
      </c>
      <c r="L9" s="32"/>
      <c r="M9" s="32"/>
      <c r="N9" s="402">
        <f t="shared" si="9"/>
        <v>1.0631882414662126</v>
      </c>
      <c r="O9" s="40"/>
      <c r="P9" s="191"/>
      <c r="S9" s="113"/>
      <c r="T9" s="113"/>
      <c r="U9" s="113"/>
    </row>
    <row r="10" spans="1:29" ht="19.5">
      <c r="A10" s="399" t="s">
        <v>6645</v>
      </c>
      <c r="B10" s="399" t="s">
        <v>4358</v>
      </c>
      <c r="C10" s="295">
        <v>25196.5</v>
      </c>
      <c r="D10" s="399">
        <v>613</v>
      </c>
      <c r="E10" s="394" t="s">
        <v>4216</v>
      </c>
      <c r="F10" s="391">
        <v>1542</v>
      </c>
      <c r="G10" s="401">
        <f t="shared" si="5"/>
        <v>9891.0081935249291</v>
      </c>
      <c r="H10" s="392">
        <f t="shared" si="6"/>
        <v>16.340142671854736</v>
      </c>
      <c r="I10" s="393">
        <f t="shared" si="4"/>
        <v>17.8125</v>
      </c>
      <c r="J10" s="32">
        <f>I10/H10</f>
        <v>1.0901067608596431</v>
      </c>
      <c r="K10" s="32">
        <f t="shared" ref="K10" si="10">(1/J10-1.0256)*100</f>
        <v>-10.825865701868153</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11.875</v>
      </c>
      <c r="J11" s="400">
        <f>I11/H11</f>
        <v>1.1520374541207874</v>
      </c>
      <c r="K11" s="400">
        <f>(1/J11-1.0256)*100</f>
        <v>-15.757266597275654</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11.875</v>
      </c>
      <c r="J12" s="400">
        <f t="shared" si="2"/>
        <v>1.1422885781671157</v>
      </c>
      <c r="K12" s="400">
        <f t="shared" si="3"/>
        <v>-15.016447598857031</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11.875</v>
      </c>
      <c r="J13" s="400">
        <f t="shared" si="2"/>
        <v>1.1312857985175202</v>
      </c>
      <c r="K13" s="400">
        <f t="shared" si="3"/>
        <v>-14.165007212992698</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11.875</v>
      </c>
      <c r="J14" s="400">
        <f t="shared" si="2"/>
        <v>1.1165421792618628</v>
      </c>
      <c r="K14" s="400">
        <f t="shared" si="3"/>
        <v>-12.997776684702412</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11.875</v>
      </c>
      <c r="J15" s="400">
        <f t="shared" si="2"/>
        <v>1.1256564551422319</v>
      </c>
      <c r="K15" s="400">
        <f t="shared" si="3"/>
        <v>-13.722948923555434</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11.875</v>
      </c>
      <c r="J16" s="400">
        <f t="shared" si="2"/>
        <v>1.0976542023414293</v>
      </c>
      <c r="K16" s="400">
        <f t="shared" si="3"/>
        <v>-11.456627201273506</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11.875</v>
      </c>
      <c r="J17" s="400">
        <f t="shared" si="2"/>
        <v>1.0765283842794759</v>
      </c>
      <c r="K17" s="400">
        <f t="shared" si="3"/>
        <v>-9.6688124936619051</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11.875</v>
      </c>
      <c r="J18" s="400">
        <f t="shared" si="2"/>
        <v>1.0563618507202095</v>
      </c>
      <c r="K18" s="400">
        <f t="shared" si="3"/>
        <v>-7.8954682092867152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11.875</v>
      </c>
      <c r="J19" s="400">
        <f t="shared" si="2"/>
        <v>1.0483679204496326</v>
      </c>
      <c r="K19" s="400">
        <f t="shared" si="3"/>
        <v>-7.1736398783442512</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11.875</v>
      </c>
      <c r="J20" s="400">
        <f>I20/H20</f>
        <v>1.0290763968072976</v>
      </c>
      <c r="K20" s="400">
        <f t="shared" si="3"/>
        <v>-5.3854847645429356</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11.875</v>
      </c>
      <c r="J21" s="400">
        <f t="shared" si="2"/>
        <v>0.96537593077771644</v>
      </c>
      <c r="K21" s="400">
        <f t="shared" si="3"/>
        <v>1.0265892362149476</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11.875</v>
      </c>
      <c r="J22" s="400">
        <f>I22/H22</f>
        <v>0.96786571166466728</v>
      </c>
      <c r="K22" s="400">
        <f t="shared" ref="K22" si="14">(1/J22-1.0256)*100</f>
        <v>0.76011847801320531</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11.875</v>
      </c>
      <c r="J23" s="400">
        <f t="shared" ref="J23" si="15">I23/H23</f>
        <v>0.9547853567761807</v>
      </c>
      <c r="K23" s="400">
        <f t="shared" ref="K23" si="16">(1/J23-1.0256)*100</f>
        <v>2.175581971688989</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11.875</v>
      </c>
      <c r="J24" s="400">
        <f t="shared" ref="J24:J25" si="18">I24/H24</f>
        <v>0.94563893573168445</v>
      </c>
      <c r="K24" s="400">
        <f t="shared" ref="K24:K25" si="19">(1/J24-1.0256)*100</f>
        <v>3.1886068111455002</v>
      </c>
      <c r="L24" s="400"/>
      <c r="M24" s="400"/>
      <c r="N24" s="400">
        <f t="shared" ref="N24:N25" si="20">H24/H23</f>
        <v>1.0096722128276363</v>
      </c>
      <c r="O24" s="40"/>
      <c r="P24" s="40"/>
      <c r="R24" s="352"/>
      <c r="T24" s="353"/>
      <c r="W24" s="353"/>
      <c r="Z24" s="353"/>
    </row>
    <row r="25" spans="1:26">
      <c r="A25" s="403" t="s">
        <v>7004</v>
      </c>
      <c r="B25" s="389" t="s">
        <v>4354</v>
      </c>
      <c r="C25" s="388">
        <v>18890</v>
      </c>
      <c r="D25" s="389">
        <v>403</v>
      </c>
      <c r="E25" s="394" t="s">
        <v>4216</v>
      </c>
      <c r="F25" s="391">
        <v>1504.9</v>
      </c>
      <c r="G25" s="394">
        <f t="shared" si="0"/>
        <v>4995.2083203726907</v>
      </c>
      <c r="H25" s="394">
        <f t="shared" si="1"/>
        <v>12.552329058409196</v>
      </c>
      <c r="I25" s="393">
        <f t="shared" si="12"/>
        <v>11.875</v>
      </c>
      <c r="J25" s="400">
        <f t="shared" si="18"/>
        <v>0.94603957120169402</v>
      </c>
      <c r="K25" s="400">
        <f t="shared" si="19"/>
        <v>3.1438236497616456</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3.4782608695652173</v>
      </c>
      <c r="J26" s="400">
        <f t="shared" ref="J26:J27" si="24">I26/H26</f>
        <v>1.2915258885080281</v>
      </c>
      <c r="K26" s="400">
        <f>(1/J26-1.0256)*100</f>
        <v>-25.132206341508113</v>
      </c>
      <c r="L26" s="400"/>
      <c r="M26" s="400"/>
      <c r="N26" s="400">
        <f>1</f>
        <v>1</v>
      </c>
      <c r="O26" s="405">
        <f t="shared" ref="O26:O28" si="25">F26-C26</f>
        <v>-757.56700000000001</v>
      </c>
      <c r="P26" s="405">
        <f>R32-R31</f>
        <v>-1140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3.4782608695652173</v>
      </c>
      <c r="J27" s="400">
        <f t="shared" si="24"/>
        <v>1.2796110026619343</v>
      </c>
      <c r="K27" s="400">
        <f>(1/J27-1.0256)*100</f>
        <v>-24.411250269048047</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3.4782608695652173</v>
      </c>
      <c r="J28" s="400">
        <f t="shared" ref="J28" si="26">I28/H28</f>
        <v>1.2520534375669305</v>
      </c>
      <c r="K28" s="400">
        <f t="shared" ref="K28" si="27">(1/J28-1.0256)*100</f>
        <v>-22.691204468136505</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3.4782608695652173</v>
      </c>
      <c r="J29" s="400">
        <f t="shared" ref="J29" si="29">I29/H29</f>
        <v>1.2301208875286918</v>
      </c>
      <c r="K29" s="400">
        <f t="shared" ref="K29" si="30">(1/J29-1.0256)*100</f>
        <v>-21.26717665732868</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3.4782608695652173</v>
      </c>
      <c r="J30" s="400">
        <f t="shared" ref="J30" si="33">I30/H30</f>
        <v>1.2284232719813095</v>
      </c>
      <c r="K30" s="400">
        <f t="shared" ref="K30:K31" si="34">(1/J30-1.0256)*100</f>
        <v>-21.154834304375271</v>
      </c>
      <c r="L30" s="400"/>
      <c r="M30" s="400"/>
      <c r="N30" s="400">
        <f t="shared" ref="N30:N31" si="35">H30/H29</f>
        <v>1.0013819467492211</v>
      </c>
      <c r="O30" s="405">
        <f>F30-C30</f>
        <v>-987.06</v>
      </c>
      <c r="P30" s="40"/>
      <c r="Q30" s="67" t="s">
        <v>5856</v>
      </c>
      <c r="R30" s="302">
        <v>3389</v>
      </c>
      <c r="S30" s="352" t="s">
        <v>25</v>
      </c>
      <c r="T30" s="353"/>
      <c r="W30" s="353"/>
      <c r="Y30" s="353"/>
    </row>
    <row r="31" spans="1:26" ht="21">
      <c r="A31" s="404" t="s">
        <v>6935</v>
      </c>
      <c r="B31" s="394" t="s">
        <v>4216</v>
      </c>
      <c r="C31" s="391">
        <v>1470</v>
      </c>
      <c r="D31" s="394">
        <v>100000</v>
      </c>
      <c r="E31" s="396" t="s">
        <v>5267</v>
      </c>
      <c r="F31" s="395">
        <v>517.66700000000003</v>
      </c>
      <c r="G31" s="396">
        <f t="shared" si="21"/>
        <v>280408.45013521047</v>
      </c>
      <c r="H31" s="417">
        <f t="shared" si="22"/>
        <v>2.8396633356964998</v>
      </c>
      <c r="I31" s="397">
        <f t="shared" si="23"/>
        <v>3.4782608695652173</v>
      </c>
      <c r="J31" s="400">
        <f>I31/H31</f>
        <v>1.2248849452824608</v>
      </c>
      <c r="K31" s="400">
        <f t="shared" si="34"/>
        <v>-20.919679098725641</v>
      </c>
      <c r="L31" s="400"/>
      <c r="M31" s="400"/>
      <c r="N31" s="400">
        <f t="shared" si="35"/>
        <v>1.0028887012714756</v>
      </c>
      <c r="O31" s="405">
        <f>F31-C31</f>
        <v>-952.33299999999997</v>
      </c>
      <c r="P31" s="40"/>
      <c r="Q31" s="97" t="s">
        <v>4216</v>
      </c>
      <c r="R31" s="278">
        <v>1600</v>
      </c>
      <c r="S31" s="352" t="s">
        <v>25</v>
      </c>
      <c r="T31" s="353" t="s">
        <v>25</v>
      </c>
      <c r="U31" t="s">
        <v>25</v>
      </c>
      <c r="W31" s="353"/>
      <c r="Y31" s="353"/>
    </row>
    <row r="32" spans="1:26" ht="21">
      <c r="A32" s="404" t="s">
        <v>6943</v>
      </c>
      <c r="B32" s="394" t="s">
        <v>4216</v>
      </c>
      <c r="C32" s="391">
        <v>1476.58</v>
      </c>
      <c r="D32" s="394">
        <v>140000</v>
      </c>
      <c r="E32" s="396" t="s">
        <v>5267</v>
      </c>
      <c r="F32" s="395">
        <v>512.29600000000005</v>
      </c>
      <c r="G32" s="396">
        <f t="shared" si="21"/>
        <v>398463.27060757863</v>
      </c>
      <c r="H32" s="417">
        <f t="shared" si="22"/>
        <v>2.8822789949560406</v>
      </c>
      <c r="I32" s="397">
        <f t="shared" si="23"/>
        <v>3.4782608695652173</v>
      </c>
      <c r="J32" s="400">
        <f t="shared" ref="J32:J33" si="36">I32/H32</f>
        <v>1.2067745265646175</v>
      </c>
      <c r="K32" s="400">
        <f t="shared" ref="K32:K33" si="37">(1/J32-1.0256)*100</f>
        <v>-19.694478895013834</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6943</v>
      </c>
      <c r="B33" s="394" t="s">
        <v>4216</v>
      </c>
      <c r="C33" s="391">
        <v>1500</v>
      </c>
      <c r="D33" s="394">
        <v>477049</v>
      </c>
      <c r="E33" s="396" t="s">
        <v>5267</v>
      </c>
      <c r="F33" s="395">
        <v>510.99</v>
      </c>
      <c r="G33" s="396">
        <f t="shared" si="21"/>
        <v>1382821.3959883661</v>
      </c>
      <c r="H33" s="417">
        <f t="shared" si="22"/>
        <v>2.9354781893970525</v>
      </c>
      <c r="I33" s="397">
        <f t="shared" si="23"/>
        <v>3.4782608695652173</v>
      </c>
      <c r="J33" s="400">
        <f t="shared" si="36"/>
        <v>1.184904347826087</v>
      </c>
      <c r="K33" s="400">
        <f t="shared" si="37"/>
        <v>-18.165002054834744</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6943</v>
      </c>
      <c r="B34" s="394" t="s">
        <v>4216</v>
      </c>
      <c r="C34" s="391">
        <v>1521</v>
      </c>
      <c r="D34" s="394">
        <v>80000</v>
      </c>
      <c r="E34" s="396" t="s">
        <v>5267</v>
      </c>
      <c r="F34" s="395">
        <v>508.26659999999998</v>
      </c>
      <c r="G34" s="396">
        <f t="shared" si="21"/>
        <v>236402.39514078898</v>
      </c>
      <c r="H34" s="417">
        <f t="shared" si="22"/>
        <v>2.9925240021673667</v>
      </c>
      <c r="I34" s="397">
        <f t="shared" si="23"/>
        <v>3.4782608695652173</v>
      </c>
      <c r="J34" s="400">
        <f t="shared" ref="J34" si="40">I34/H34</f>
        <v>1.1623167824371836</v>
      </c>
      <c r="K34" s="400">
        <f t="shared" ref="K34" si="41">(1/J34-1.0256)*100</f>
        <v>-16.524934937688208</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6946</v>
      </c>
      <c r="B35" s="394" t="s">
        <v>4216</v>
      </c>
      <c r="C35" s="391">
        <v>1538.5</v>
      </c>
      <c r="D35" s="394">
        <v>230485</v>
      </c>
      <c r="E35" s="396" t="s">
        <v>5267</v>
      </c>
      <c r="F35" s="395">
        <v>513.55700000000002</v>
      </c>
      <c r="G35" s="396">
        <f t="shared" si="21"/>
        <v>681829.45212567016</v>
      </c>
      <c r="H35" s="417">
        <f t="shared" si="22"/>
        <v>2.995772621150135</v>
      </c>
      <c r="I35" s="397">
        <f t="shared" si="23"/>
        <v>3.4782608695652173</v>
      </c>
      <c r="J35" s="400">
        <f t="shared" ref="J35" si="43">I35/H35</f>
        <v>1.1610563648952255</v>
      </c>
      <c r="K35" s="400">
        <f t="shared" ref="K35" si="44">(1/J35-1.0256)*100</f>
        <v>-16.431537141933617</v>
      </c>
      <c r="L35" s="400"/>
      <c r="M35" s="400"/>
      <c r="N35" s="400">
        <f t="shared" ref="N35" si="45">H35/H34</f>
        <v>1.0010855782544821</v>
      </c>
      <c r="O35" s="405">
        <f t="shared" si="39"/>
        <v>-1024.943</v>
      </c>
      <c r="P35" s="40"/>
      <c r="Q35" s="97" t="s">
        <v>4354</v>
      </c>
      <c r="R35" s="287">
        <v>19000</v>
      </c>
      <c r="S35" t="s">
        <v>25</v>
      </c>
      <c r="T35" s="353" t="s">
        <v>25</v>
      </c>
      <c r="W35" s="353"/>
      <c r="Y35" s="353"/>
    </row>
    <row r="36" spans="1:25" ht="21">
      <c r="A36" s="404" t="s">
        <v>6948</v>
      </c>
      <c r="B36" s="394" t="s">
        <v>4216</v>
      </c>
      <c r="C36" s="391">
        <v>1590</v>
      </c>
      <c r="D36" s="394">
        <v>87047</v>
      </c>
      <c r="E36" s="396" t="s">
        <v>5267</v>
      </c>
      <c r="F36" s="395">
        <v>508.11</v>
      </c>
      <c r="G36" s="396">
        <f t="shared" si="21"/>
        <v>268978.4168581767</v>
      </c>
      <c r="H36" s="417">
        <f t="shared" si="22"/>
        <v>3.1292436677097477</v>
      </c>
      <c r="I36" s="397">
        <f t="shared" si="23"/>
        <v>3.4782608695652173</v>
      </c>
      <c r="J36" s="400">
        <f t="shared" ref="J36" si="46">I36/H36</f>
        <v>1.1115340442986055</v>
      </c>
      <c r="K36" s="400">
        <f t="shared" ref="K36" si="47">(1/J36-1.0256)*100</f>
        <v>-12.594244553344758</v>
      </c>
      <c r="L36" s="400"/>
      <c r="M36" s="400"/>
      <c r="N36" s="400">
        <f t="shared" ref="N36" si="48">H36/H35</f>
        <v>1.0445531298394637</v>
      </c>
      <c r="O36" s="405">
        <f t="shared" si="39"/>
        <v>-1081.8899999999999</v>
      </c>
      <c r="P36" s="40"/>
      <c r="Q36" s="97" t="s">
        <v>4656</v>
      </c>
      <c r="R36" s="445">
        <v>850</v>
      </c>
      <c r="S36" t="s">
        <v>25</v>
      </c>
      <c r="T36" s="353" t="s">
        <v>25</v>
      </c>
    </row>
    <row r="37" spans="1:25" ht="21">
      <c r="A37" s="404" t="s">
        <v>6976</v>
      </c>
      <c r="B37" s="394" t="s">
        <v>4216</v>
      </c>
      <c r="C37" s="391">
        <v>1600</v>
      </c>
      <c r="D37" s="394">
        <v>45761</v>
      </c>
      <c r="E37" s="396" t="s">
        <v>5267</v>
      </c>
      <c r="F37" s="395">
        <v>500</v>
      </c>
      <c r="G37" s="396">
        <f t="shared" si="21"/>
        <v>144600.47767306244</v>
      </c>
      <c r="H37" s="417">
        <f t="shared" si="22"/>
        <v>3.2</v>
      </c>
      <c r="I37" s="397">
        <f t="shared" si="23"/>
        <v>3.4782608695652173</v>
      </c>
      <c r="J37" s="400">
        <f t="shared" ref="J37:J38" si="49">I37/H37</f>
        <v>1.0869565217391304</v>
      </c>
      <c r="K37" s="400">
        <f t="shared" ref="K37:K38" si="50">(1/J37-1.0256)*100</f>
        <v>-10.560000000000002</v>
      </c>
      <c r="L37" s="400"/>
      <c r="M37" s="400"/>
      <c r="N37" s="400">
        <f t="shared" ref="N37:N38" si="51">H37/H36</f>
        <v>1.0226113207547172</v>
      </c>
      <c r="O37" s="405">
        <f t="shared" ref="O37:O38" si="52">F37-C37</f>
        <v>-1100</v>
      </c>
      <c r="P37" s="40"/>
      <c r="Q37" s="67" t="s">
        <v>1068</v>
      </c>
      <c r="R37" s="347">
        <v>120000</v>
      </c>
    </row>
    <row r="38" spans="1:25" ht="18.75">
      <c r="A38" s="404" t="s">
        <v>6979</v>
      </c>
      <c r="B38" s="394" t="s">
        <v>4216</v>
      </c>
      <c r="C38" s="391">
        <v>1615</v>
      </c>
      <c r="D38" s="394">
        <v>20000</v>
      </c>
      <c r="E38" s="396" t="s">
        <v>5267</v>
      </c>
      <c r="F38" s="395">
        <v>500</v>
      </c>
      <c r="G38" s="396">
        <f t="shared" si="21"/>
        <v>63790.610848210221</v>
      </c>
      <c r="H38" s="417">
        <f t="shared" si="22"/>
        <v>3.23</v>
      </c>
      <c r="I38" s="397">
        <f t="shared" si="23"/>
        <v>3.4782608695652173</v>
      </c>
      <c r="J38" s="400">
        <f t="shared" si="49"/>
        <v>1.0768609503297886</v>
      </c>
      <c r="K38" s="400">
        <f t="shared" si="50"/>
        <v>-9.6975000000000033</v>
      </c>
      <c r="L38" s="400"/>
      <c r="M38" s="400"/>
      <c r="N38" s="400">
        <f t="shared" si="51"/>
        <v>1.0093749999999999</v>
      </c>
      <c r="O38" s="405">
        <f t="shared" si="52"/>
        <v>-1115</v>
      </c>
      <c r="P38" s="40"/>
      <c r="Q38" t="s">
        <v>25</v>
      </c>
      <c r="S38" t="s">
        <v>25</v>
      </c>
    </row>
    <row r="39" spans="1:25" ht="18.75">
      <c r="A39" s="404" t="s">
        <v>6981</v>
      </c>
      <c r="B39" s="394" t="s">
        <v>4216</v>
      </c>
      <c r="C39" s="391">
        <v>1655</v>
      </c>
      <c r="D39" s="394">
        <v>364549</v>
      </c>
      <c r="E39" s="396" t="s">
        <v>5267</v>
      </c>
      <c r="F39" s="395">
        <v>510.65600000000001</v>
      </c>
      <c r="G39" s="396">
        <f t="shared" si="21"/>
        <v>1166674.5204602738</v>
      </c>
      <c r="H39" s="417">
        <f t="shared" si="22"/>
        <v>3.2409293144504323</v>
      </c>
      <c r="I39" s="397">
        <f t="shared" si="23"/>
        <v>3.4782608695652173</v>
      </c>
      <c r="J39" s="400">
        <f t="shared" ref="J39" si="53">I39/H39</f>
        <v>1.0732294758964929</v>
      </c>
      <c r="K39" s="400">
        <f t="shared" ref="K39" si="54">(1/J39-1.0256)*100</f>
        <v>-9.3832822095500816</v>
      </c>
      <c r="L39" s="400"/>
      <c r="M39" s="400"/>
      <c r="N39" s="400">
        <f t="shared" ref="N39" si="55">H39/H38</f>
        <v>1.0033836886843444</v>
      </c>
      <c r="O39" s="405">
        <f t="shared" ref="O39" si="56">F39-C39</f>
        <v>-1144.3440000000001</v>
      </c>
      <c r="P39" s="40"/>
      <c r="Q39" t="s">
        <v>25</v>
      </c>
      <c r="R39" t="s">
        <v>25</v>
      </c>
    </row>
    <row r="40" spans="1:25" ht="18.75">
      <c r="A40" s="404" t="s">
        <v>6993</v>
      </c>
      <c r="B40" s="394" t="s">
        <v>4216</v>
      </c>
      <c r="C40" s="391">
        <v>1522</v>
      </c>
      <c r="D40" s="394">
        <v>53176</v>
      </c>
      <c r="E40" s="396" t="s">
        <v>5267</v>
      </c>
      <c r="F40" s="395">
        <v>463.613</v>
      </c>
      <c r="G40" s="396">
        <f t="shared" si="21"/>
        <v>172384.79460916802</v>
      </c>
      <c r="H40" s="417">
        <f t="shared" si="22"/>
        <v>3.2829105309816593</v>
      </c>
      <c r="I40" s="397">
        <f t="shared" si="23"/>
        <v>3.4782608695652173</v>
      </c>
      <c r="J40" s="400">
        <f t="shared" ref="J40" si="57">I40/H40</f>
        <v>1.0595052276752557</v>
      </c>
      <c r="K40" s="400">
        <f t="shared" ref="K40:K41" si="58">(1/J40-1.0256)*100</f>
        <v>-8.1763222342773005</v>
      </c>
      <c r="L40" s="400"/>
      <c r="M40" s="400"/>
      <c r="N40" s="400">
        <f t="shared" ref="N40" si="59">H40/H39</f>
        <v>1.0129534502169004</v>
      </c>
      <c r="O40" s="405">
        <f>F40-C40</f>
        <v>-1058.3869999999999</v>
      </c>
      <c r="P40" s="40"/>
      <c r="R40" t="s">
        <v>25</v>
      </c>
    </row>
    <row r="41" spans="1:25" ht="18.75" customHeight="1">
      <c r="A41" s="404" t="s">
        <v>6993</v>
      </c>
      <c r="B41" s="394" t="s">
        <v>4216</v>
      </c>
      <c r="C41" s="391">
        <v>1534</v>
      </c>
      <c r="D41" s="394">
        <v>54020</v>
      </c>
      <c r="E41" s="396" t="s">
        <v>5267</v>
      </c>
      <c r="F41" s="395">
        <v>463.83</v>
      </c>
      <c r="G41" s="396">
        <f t="shared" si="21"/>
        <v>176418.99652980731</v>
      </c>
      <c r="H41" s="417">
        <f t="shared" si="22"/>
        <v>3.3072461893366105</v>
      </c>
      <c r="I41" s="397">
        <f t="shared" si="23"/>
        <v>3.4782608695652173</v>
      </c>
      <c r="J41" s="400">
        <f>I41/H41</f>
        <v>1.0517090867864634</v>
      </c>
      <c r="K41" s="400">
        <f t="shared" si="58"/>
        <v>-7.4766720565724532</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7006</v>
      </c>
      <c r="F42" s="395">
        <v>394</v>
      </c>
      <c r="G42" s="396">
        <f t="shared" si="0"/>
        <v>260156.73964975364</v>
      </c>
      <c r="H42" s="396">
        <f t="shared" si="1"/>
        <v>29.502538071065988</v>
      </c>
      <c r="I42" s="396">
        <f>$R$35/$R$32</f>
        <v>41.304347826086953</v>
      </c>
      <c r="J42" s="32">
        <f t="shared" si="2"/>
        <v>1.4000269307878752</v>
      </c>
      <c r="K42" s="32">
        <f t="shared" si="3"/>
        <v>-31.13280256478761</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7006</v>
      </c>
      <c r="F43" s="395">
        <v>389</v>
      </c>
      <c r="G43" s="396">
        <f t="shared" si="0"/>
        <v>10375.865470549827</v>
      </c>
      <c r="H43" s="396">
        <f t="shared" ref="H43:H50" si="61">C43/F43</f>
        <v>29.85089974293059</v>
      </c>
      <c r="I43" s="396">
        <f>$R$35/$R$32</f>
        <v>41.304347826086953</v>
      </c>
      <c r="J43" s="32">
        <f t="shared" ref="J43" si="62">I43/H43</f>
        <v>1.3836885380940256</v>
      </c>
      <c r="K43" s="406">
        <f t="shared" si="3"/>
        <v>-30.289400622378572</v>
      </c>
      <c r="L43" s="32" t="s">
        <v>25</v>
      </c>
      <c r="M43" s="32" t="s">
        <v>25</v>
      </c>
      <c r="N43" s="32">
        <f>H43/H42</f>
        <v>1.0118078543285145</v>
      </c>
      <c r="O43" s="40"/>
      <c r="P43" s="40" t="s">
        <v>25</v>
      </c>
      <c r="Q43" s="448">
        <f t="shared" si="60"/>
        <v>154.60999999999999</v>
      </c>
      <c r="S43" t="s">
        <v>25</v>
      </c>
    </row>
    <row r="44" spans="1:25" ht="33.75" customHeight="1">
      <c r="A44" s="407" t="s">
        <v>6631</v>
      </c>
      <c r="B44" s="407" t="s">
        <v>5856</v>
      </c>
      <c r="C44" s="398">
        <v>3112</v>
      </c>
      <c r="D44" s="407">
        <v>200</v>
      </c>
      <c r="E44" s="394" t="s">
        <v>4216</v>
      </c>
      <c r="F44" s="394">
        <v>1613</v>
      </c>
      <c r="G44" s="394">
        <f t="shared" si="0"/>
        <v>381.03025333950779</v>
      </c>
      <c r="H44" s="394">
        <f t="shared" ref="H44:H49" si="63">C44/F44</f>
        <v>1.9293242405455673</v>
      </c>
      <c r="I44" s="394">
        <f>$R$30/$R$31</f>
        <v>2.118125</v>
      </c>
      <c r="J44" s="32">
        <f t="shared" ref="J44:J50" si="64">I44/H44</f>
        <v>1.0978584913239076</v>
      </c>
      <c r="K44" s="406">
        <f t="shared" ref="K44:K50" si="65">(1/J44-1.0256)*100</f>
        <v>-11.473579673269196</v>
      </c>
      <c r="L44" s="32" t="s">
        <v>25</v>
      </c>
      <c r="M44" s="32" t="s">
        <v>25</v>
      </c>
      <c r="N44" s="32">
        <v>1</v>
      </c>
      <c r="O44" s="40"/>
      <c r="P44" s="40"/>
      <c r="Q44" s="448">
        <f t="shared" si="60"/>
        <v>131.33333333333334</v>
      </c>
      <c r="R44" t="s">
        <v>25</v>
      </c>
      <c r="U44" t="s">
        <v>25</v>
      </c>
    </row>
    <row r="45" spans="1:25" ht="24.75" customHeight="1">
      <c r="A45" s="407" t="s">
        <v>6631</v>
      </c>
      <c r="B45" s="407" t="s">
        <v>5856</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6993</v>
      </c>
      <c r="B46" s="394" t="s">
        <v>4216</v>
      </c>
      <c r="C46" s="391">
        <v>1535</v>
      </c>
      <c r="D46" s="394">
        <v>47912</v>
      </c>
      <c r="E46" s="444" t="s">
        <v>4656</v>
      </c>
      <c r="F46" s="444">
        <v>808</v>
      </c>
      <c r="G46" s="444">
        <f t="shared" si="0"/>
        <v>89880.517035196666</v>
      </c>
      <c r="H46" s="444">
        <f t="shared" si="63"/>
        <v>1.8997524752475248</v>
      </c>
      <c r="I46" s="444">
        <f>$R$31/$R$36</f>
        <v>1.8823529411764706</v>
      </c>
      <c r="J46" s="32">
        <f t="shared" si="64"/>
        <v>0.99084115730982947</v>
      </c>
      <c r="K46" s="406">
        <f t="shared" si="65"/>
        <v>-1.6356497524752545</v>
      </c>
      <c r="L46" s="32" t="s">
        <v>25</v>
      </c>
      <c r="M46" s="32" t="s">
        <v>25</v>
      </c>
      <c r="N46" s="32">
        <v>1</v>
      </c>
      <c r="O46" s="40"/>
      <c r="P46" s="40"/>
      <c r="Q46" s="448"/>
      <c r="R46" t="s">
        <v>25</v>
      </c>
    </row>
    <row r="47" spans="1:25" ht="21">
      <c r="A47" s="394" t="s">
        <v>7008</v>
      </c>
      <c r="B47" s="394" t="s">
        <v>4216</v>
      </c>
      <c r="C47" s="391">
        <v>1490</v>
      </c>
      <c r="D47" s="394">
        <v>65000</v>
      </c>
      <c r="E47" s="444" t="s">
        <v>4656</v>
      </c>
      <c r="F47" s="444">
        <v>784.34</v>
      </c>
      <c r="G47" s="444">
        <f t="shared" ref="G47" si="66">C47*D47*0.99114/(F47*1.0037158)</f>
        <v>121932.50724750379</v>
      </c>
      <c r="H47" s="444">
        <f t="shared" si="63"/>
        <v>1.899686360506923</v>
      </c>
      <c r="I47" s="444">
        <f>$R$31/$R$36</f>
        <v>1.8823529411764706</v>
      </c>
      <c r="J47" s="32">
        <f t="shared" si="64"/>
        <v>0.99087564153178054</v>
      </c>
      <c r="K47" s="406">
        <f t="shared" si="65"/>
        <v>-1.6391620980697352</v>
      </c>
      <c r="L47" s="32" t="s">
        <v>25</v>
      </c>
      <c r="M47" s="32" t="s">
        <v>25</v>
      </c>
      <c r="N47" s="32">
        <f>H47/H46</f>
        <v>0.999965198234263</v>
      </c>
      <c r="O47" s="40"/>
      <c r="P47" s="40"/>
      <c r="Q47" s="448"/>
      <c r="R47" t="s">
        <v>25</v>
      </c>
      <c r="S47" t="s">
        <v>25</v>
      </c>
    </row>
    <row r="48" spans="1:25" ht="21">
      <c r="A48" s="394" t="s">
        <v>7010</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1.8823529411764706</v>
      </c>
      <c r="J48" s="32">
        <f t="shared" ref="J48:J49" si="69">I48/H48</f>
        <v>0.99004260308774672</v>
      </c>
      <c r="K48" s="406">
        <f t="shared" ref="K48:K49" si="70">(1/J48-1.0256)*100</f>
        <v>-1.5542456131485638</v>
      </c>
      <c r="L48" s="32" t="s">
        <v>25</v>
      </c>
      <c r="M48" s="32" t="s">
        <v>25</v>
      </c>
      <c r="N48" s="32">
        <f t="shared" ref="N48" si="71">H48/H47</f>
        <v>1.0008414167647288</v>
      </c>
      <c r="O48" s="40"/>
      <c r="P48" s="40"/>
      <c r="Q48" s="448"/>
      <c r="R48" t="s">
        <v>25</v>
      </c>
    </row>
    <row r="49" spans="1:19" ht="21">
      <c r="A49" s="394" t="s">
        <v>7014</v>
      </c>
      <c r="B49" s="394" t="s">
        <v>4216</v>
      </c>
      <c r="C49" s="391">
        <v>1510</v>
      </c>
      <c r="D49" s="394">
        <v>10000</v>
      </c>
      <c r="E49" s="444" t="s">
        <v>4656</v>
      </c>
      <c r="F49" s="444">
        <v>791.19</v>
      </c>
      <c r="G49" s="444">
        <f t="shared" si="67"/>
        <v>18846.05267771344</v>
      </c>
      <c r="H49" s="444">
        <f t="shared" si="63"/>
        <v>1.908517549514023</v>
      </c>
      <c r="I49" s="444">
        <f t="shared" si="68"/>
        <v>1.8823529411764706</v>
      </c>
      <c r="J49" s="32">
        <f t="shared" si="69"/>
        <v>0.9862906116088821</v>
      </c>
      <c r="K49" s="406">
        <f t="shared" si="70"/>
        <v>-1.170005182067535</v>
      </c>
      <c r="L49" s="32" t="s">
        <v>25</v>
      </c>
      <c r="M49" s="32" t="s">
        <v>25</v>
      </c>
      <c r="N49" s="32">
        <f>H49/H48</f>
        <v>1.0038041439659902</v>
      </c>
      <c r="O49" s="40"/>
      <c r="P49" s="40"/>
      <c r="Q49" s="448"/>
      <c r="R49" t="s">
        <v>25</v>
      </c>
    </row>
    <row r="50" spans="1:19">
      <c r="A50" s="394" t="s">
        <v>6946</v>
      </c>
      <c r="B50" s="394" t="s">
        <v>4216</v>
      </c>
      <c r="C50" s="391">
        <v>1538.5</v>
      </c>
      <c r="D50" s="394">
        <v>1</v>
      </c>
      <c r="E50" s="408" t="s">
        <v>5799</v>
      </c>
      <c r="F50" s="408">
        <v>1353</v>
      </c>
      <c r="G50" s="408">
        <f>C50*D50*0.99114/(F50*1.0037158)</f>
        <v>1.1228556972348047</v>
      </c>
      <c r="H50" s="408">
        <f t="shared" si="61"/>
        <v>1.1371027346637104</v>
      </c>
      <c r="I50" s="408">
        <f>$R$31/$R$33</f>
        <v>1.08843537414966</v>
      </c>
      <c r="J50" s="32">
        <f t="shared" si="64"/>
        <v>0.95720055978192387</v>
      </c>
      <c r="K50" s="32">
        <f t="shared" si="65"/>
        <v>1.9113137472283714</v>
      </c>
      <c r="L50" s="32"/>
      <c r="M50" s="32"/>
      <c r="N50" s="32">
        <v>1</v>
      </c>
      <c r="O50" s="405">
        <f>F50-C50</f>
        <v>-185.5</v>
      </c>
      <c r="P50" s="405">
        <f>R33-R31</f>
        <v>-130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17.8125</v>
      </c>
      <c r="J56" s="97">
        <f t="shared" ref="J56:J62" si="75">I56/H56</f>
        <v>0.98195418446962668</v>
      </c>
      <c r="K56" s="97">
        <f t="shared" ref="K56:K62" si="76">(1/J56-1.0256)*100</f>
        <v>-0.72225483675492086</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17.8125</v>
      </c>
      <c r="J57" s="97">
        <f t="shared" si="75"/>
        <v>0.92240054683074579</v>
      </c>
      <c r="K57" s="97">
        <f t="shared" si="76"/>
        <v>5.8527718089366187</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17.8125</v>
      </c>
      <c r="J58" s="97">
        <f t="shared" si="75"/>
        <v>0.88322264355596125</v>
      </c>
      <c r="K58" s="97">
        <f t="shared" si="76"/>
        <v>10.6617348927875</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17.8125</v>
      </c>
      <c r="J59" s="97">
        <f t="shared" si="75"/>
        <v>0.85932269874476996</v>
      </c>
      <c r="K59" s="97">
        <f t="shared" si="76"/>
        <v>13.810718643964615</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17.8125</v>
      </c>
      <c r="J60" s="97">
        <f t="shared" si="75"/>
        <v>0.86529166666666668</v>
      </c>
      <c r="K60" s="97">
        <f t="shared" si="76"/>
        <v>13.007968411421956</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17.8125</v>
      </c>
      <c r="J61" s="97">
        <f t="shared" si="75"/>
        <v>0.86785782080485951</v>
      </c>
      <c r="K61" s="97">
        <f t="shared" si="76"/>
        <v>12.666247436773759</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11.875</v>
      </c>
      <c r="J62" s="97">
        <f t="shared" si="75"/>
        <v>0.81079366142670006</v>
      </c>
      <c r="K62" s="97">
        <f t="shared" si="76"/>
        <v>20.775942000380955</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1.3333333333333334E-2</v>
      </c>
      <c r="J80" s="20">
        <f>I80/H80</f>
        <v>1.0233608156028369</v>
      </c>
      <c r="K80" s="20">
        <f>(1/J80-1.015155)*100</f>
        <v>-3.7982545521249578</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1.3333333333333334E-2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1.3333333333333334E-2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9" t="s">
        <v>6505</v>
      </c>
      <c r="C1" s="469"/>
      <c r="D1" s="469" t="s">
        <v>6506</v>
      </c>
      <c r="E1" s="469"/>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0" t="s">
        <v>1071</v>
      </c>
      <c r="R21" s="470"/>
      <c r="S21" s="470"/>
      <c r="T21" s="470"/>
      <c r="U21" s="94"/>
      <c r="V21" s="94"/>
      <c r="W21" s="41" t="s">
        <v>4948</v>
      </c>
      <c r="X21" s="41">
        <v>9035210431</v>
      </c>
      <c r="Y21" s="41">
        <v>50</v>
      </c>
      <c r="Z21" s="41" t="s">
        <v>5210</v>
      </c>
      <c r="AA21" t="s">
        <v>4966</v>
      </c>
    </row>
    <row r="22" spans="5:35">
      <c r="O22" s="97"/>
      <c r="P22" s="97"/>
      <c r="Q22" s="470"/>
      <c r="R22" s="470"/>
      <c r="S22" s="470"/>
      <c r="T22" s="470"/>
      <c r="U22" s="94"/>
      <c r="V22" s="94"/>
      <c r="W22" s="41" t="s">
        <v>5035</v>
      </c>
      <c r="X22" s="41">
        <v>9909620343</v>
      </c>
      <c r="Y22" s="41">
        <v>200</v>
      </c>
      <c r="Z22" s="41" t="s">
        <v>5211</v>
      </c>
      <c r="AA22" t="s">
        <v>5214</v>
      </c>
      <c r="AB22" s="41" t="s">
        <v>5222</v>
      </c>
    </row>
    <row r="23" spans="5:35" ht="15.75">
      <c r="O23" s="176"/>
      <c r="P23" s="97" t="s">
        <v>4067</v>
      </c>
      <c r="Q23" s="471" t="s">
        <v>1072</v>
      </c>
      <c r="R23" s="472" t="s">
        <v>1073</v>
      </c>
      <c r="S23" s="471" t="s">
        <v>1074</v>
      </c>
      <c r="T23" s="473" t="s">
        <v>1075</v>
      </c>
      <c r="W23" s="41" t="s">
        <v>5036</v>
      </c>
      <c r="X23" s="41">
        <v>9378807702</v>
      </c>
      <c r="Y23" s="41">
        <v>0</v>
      </c>
      <c r="Z23" s="41">
        <v>0</v>
      </c>
      <c r="AD23" t="s">
        <v>25</v>
      </c>
    </row>
    <row r="24" spans="5:35">
      <c r="O24" s="97"/>
      <c r="P24" s="97"/>
      <c r="Q24" s="471"/>
      <c r="R24" s="472"/>
      <c r="S24" s="471"/>
      <c r="T24" s="47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6989</v>
      </c>
      <c r="X32" s="94"/>
      <c r="Y32" s="94"/>
      <c r="Z32" s="343" t="s">
        <v>5210</v>
      </c>
      <c r="AA32" s="94" t="s">
        <v>6990</v>
      </c>
      <c r="AB32" s="94"/>
    </row>
    <row r="33" spans="18:28">
      <c r="R33" s="94"/>
      <c r="S33" s="94"/>
      <c r="T33" s="94"/>
      <c r="U33" s="94"/>
      <c r="V33" s="94"/>
      <c r="W33" s="343" t="s">
        <v>6991</v>
      </c>
      <c r="X33" s="343">
        <v>9304634309</v>
      </c>
      <c r="Y33" s="343">
        <v>150</v>
      </c>
      <c r="Z33" s="343" t="s">
        <v>6992</v>
      </c>
      <c r="AA33" s="94" t="s">
        <v>6988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2021-11-14T13:29:47Z</dcterms:modified>
</cp:coreProperties>
</file>