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mmel\Documents\Cost Plus\Data Science\"/>
    </mc:Choice>
  </mc:AlternateContent>
  <bookViews>
    <workbookView xWindow="1050" yWindow="0" windowWidth="27750" windowHeight="12420"/>
  </bookViews>
  <sheets>
    <sheet name="Original Data" sheetId="1" r:id="rId1"/>
    <sheet name="Versacolor" sheetId="2" r:id="rId2"/>
    <sheet name="Gini 1,2" sheetId="4" r:id="rId3"/>
    <sheet name="Ginis" sheetId="5" r:id="rId4"/>
    <sheet name="Ginis a" sheetId="7" r:id="rId5"/>
    <sheet name="Ginis b" sheetId="8" r:id="rId6"/>
    <sheet name="Ginis aa" sheetId="9" r:id="rId7"/>
    <sheet name="Ginis ab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N43" i="10"/>
  <c r="H43" i="10"/>
  <c r="G43" i="10"/>
  <c r="F43" i="10"/>
  <c r="E43" i="10"/>
  <c r="D43" i="10"/>
  <c r="C43" i="10"/>
  <c r="B43" i="10"/>
  <c r="A43" i="10"/>
  <c r="N42" i="10"/>
  <c r="H42" i="10"/>
  <c r="G42" i="10"/>
  <c r="F42" i="10"/>
  <c r="E42" i="10"/>
  <c r="D42" i="10"/>
  <c r="C42" i="10"/>
  <c r="B42" i="10"/>
  <c r="A42" i="10"/>
  <c r="N37" i="10"/>
  <c r="H41" i="10"/>
  <c r="G41" i="10"/>
  <c r="F41" i="10"/>
  <c r="E41" i="10"/>
  <c r="D41" i="10"/>
  <c r="C41" i="10"/>
  <c r="B41" i="10"/>
  <c r="A41" i="10"/>
  <c r="N41" i="10"/>
  <c r="H40" i="10"/>
  <c r="G40" i="10"/>
  <c r="F40" i="10"/>
  <c r="E40" i="10"/>
  <c r="D40" i="10"/>
  <c r="C40" i="10"/>
  <c r="B40" i="10"/>
  <c r="A40" i="10"/>
  <c r="N38" i="10"/>
  <c r="H39" i="10"/>
  <c r="G39" i="10"/>
  <c r="F39" i="10"/>
  <c r="E39" i="10"/>
  <c r="D39" i="10"/>
  <c r="C39" i="10"/>
  <c r="B39" i="10"/>
  <c r="A39" i="10"/>
  <c r="N39" i="10"/>
  <c r="H38" i="10"/>
  <c r="G38" i="10"/>
  <c r="F38" i="10"/>
  <c r="E38" i="10"/>
  <c r="D38" i="10"/>
  <c r="C38" i="10"/>
  <c r="B38" i="10"/>
  <c r="A38" i="10"/>
  <c r="N40" i="10"/>
  <c r="H37" i="10"/>
  <c r="G37" i="10"/>
  <c r="F37" i="10"/>
  <c r="E37" i="10"/>
  <c r="D37" i="10"/>
  <c r="C37" i="10"/>
  <c r="B37" i="10"/>
  <c r="A37" i="10"/>
  <c r="N36" i="10"/>
  <c r="H36" i="10"/>
  <c r="G36" i="10"/>
  <c r="F36" i="10"/>
  <c r="E36" i="10"/>
  <c r="D36" i="10"/>
  <c r="C36" i="10"/>
  <c r="B36" i="10"/>
  <c r="A36" i="10"/>
  <c r="N33" i="10"/>
  <c r="H35" i="10"/>
  <c r="G35" i="10"/>
  <c r="F35" i="10"/>
  <c r="E35" i="10"/>
  <c r="D35" i="10"/>
  <c r="C35" i="10"/>
  <c r="B35" i="10"/>
  <c r="A35" i="10"/>
  <c r="N34" i="10"/>
  <c r="H34" i="10"/>
  <c r="G34" i="10"/>
  <c r="F34" i="10"/>
  <c r="E34" i="10"/>
  <c r="D34" i="10"/>
  <c r="C34" i="10"/>
  <c r="B34" i="10"/>
  <c r="A34" i="10"/>
  <c r="N32" i="10"/>
  <c r="H33" i="10"/>
  <c r="G33" i="10"/>
  <c r="F33" i="10"/>
  <c r="E33" i="10"/>
  <c r="D33" i="10"/>
  <c r="C33" i="10"/>
  <c r="B33" i="10"/>
  <c r="A33" i="10"/>
  <c r="N35" i="10"/>
  <c r="H32" i="10"/>
  <c r="G32" i="10"/>
  <c r="F32" i="10"/>
  <c r="E32" i="10"/>
  <c r="D32" i="10"/>
  <c r="C32" i="10"/>
  <c r="B32" i="10"/>
  <c r="A32" i="10"/>
  <c r="N31" i="10"/>
  <c r="H31" i="10"/>
  <c r="G31" i="10"/>
  <c r="F31" i="10"/>
  <c r="E31" i="10"/>
  <c r="D31" i="10"/>
  <c r="C31" i="10"/>
  <c r="B31" i="10"/>
  <c r="A31" i="10"/>
  <c r="N28" i="10"/>
  <c r="H30" i="10"/>
  <c r="G30" i="10"/>
  <c r="F30" i="10"/>
  <c r="E30" i="10"/>
  <c r="D30" i="10"/>
  <c r="C30" i="10"/>
  <c r="B30" i="10"/>
  <c r="A30" i="10"/>
  <c r="N27" i="10"/>
  <c r="H29" i="10"/>
  <c r="G29" i="10"/>
  <c r="F29" i="10"/>
  <c r="E29" i="10"/>
  <c r="D29" i="10"/>
  <c r="C29" i="10"/>
  <c r="B29" i="10"/>
  <c r="A29" i="10"/>
  <c r="N26" i="10"/>
  <c r="H28" i="10"/>
  <c r="G28" i="10"/>
  <c r="F28" i="10"/>
  <c r="E28" i="10"/>
  <c r="D28" i="10"/>
  <c r="C28" i="10"/>
  <c r="B28" i="10"/>
  <c r="A28" i="10"/>
  <c r="N20" i="10"/>
  <c r="H27" i="10"/>
  <c r="G27" i="10"/>
  <c r="F27" i="10"/>
  <c r="E27" i="10"/>
  <c r="D27" i="10"/>
  <c r="C27" i="10"/>
  <c r="B27" i="10"/>
  <c r="A27" i="10"/>
  <c r="N30" i="10"/>
  <c r="H26" i="10"/>
  <c r="G26" i="10"/>
  <c r="F26" i="10"/>
  <c r="E26" i="10"/>
  <c r="D26" i="10"/>
  <c r="C26" i="10"/>
  <c r="B26" i="10"/>
  <c r="A26" i="10"/>
  <c r="N24" i="10"/>
  <c r="H25" i="10"/>
  <c r="G25" i="10"/>
  <c r="F25" i="10"/>
  <c r="E25" i="10"/>
  <c r="D25" i="10"/>
  <c r="C25" i="10"/>
  <c r="B25" i="10"/>
  <c r="A25" i="10"/>
  <c r="N23" i="10"/>
  <c r="H24" i="10"/>
  <c r="G24" i="10"/>
  <c r="F24" i="10"/>
  <c r="E24" i="10"/>
  <c r="D24" i="10"/>
  <c r="C24" i="10"/>
  <c r="B24" i="10"/>
  <c r="A24" i="10"/>
  <c r="N25" i="10"/>
  <c r="H23" i="10"/>
  <c r="G23" i="10"/>
  <c r="F23" i="10"/>
  <c r="E23" i="10"/>
  <c r="D23" i="10"/>
  <c r="C23" i="10"/>
  <c r="B23" i="10"/>
  <c r="A23" i="10"/>
  <c r="N22" i="10"/>
  <c r="H22" i="10"/>
  <c r="G22" i="10"/>
  <c r="F22" i="10"/>
  <c r="E22" i="10"/>
  <c r="D22" i="10"/>
  <c r="C22" i="10"/>
  <c r="B22" i="10"/>
  <c r="A22" i="10"/>
  <c r="N29" i="10"/>
  <c r="H21" i="10"/>
  <c r="G21" i="10"/>
  <c r="F21" i="10"/>
  <c r="E21" i="10"/>
  <c r="D21" i="10"/>
  <c r="C21" i="10"/>
  <c r="B21" i="10"/>
  <c r="A21" i="10"/>
  <c r="N21" i="10"/>
  <c r="H20" i="10"/>
  <c r="G20" i="10"/>
  <c r="F20" i="10"/>
  <c r="E20" i="10"/>
  <c r="D20" i="10"/>
  <c r="C20" i="10"/>
  <c r="B20" i="10"/>
  <c r="A20" i="10"/>
  <c r="N19" i="10"/>
  <c r="H19" i="10"/>
  <c r="G19" i="10"/>
  <c r="F19" i="10"/>
  <c r="E19" i="10"/>
  <c r="D19" i="10"/>
  <c r="C19" i="10"/>
  <c r="B19" i="10"/>
  <c r="A19" i="10"/>
  <c r="N16" i="10"/>
  <c r="H18" i="10"/>
  <c r="G18" i="10"/>
  <c r="F18" i="10"/>
  <c r="E18" i="10"/>
  <c r="D18" i="10"/>
  <c r="C18" i="10"/>
  <c r="B18" i="10"/>
  <c r="A18" i="10"/>
  <c r="N18" i="10"/>
  <c r="H17" i="10"/>
  <c r="G17" i="10"/>
  <c r="F17" i="10"/>
  <c r="E17" i="10"/>
  <c r="D17" i="10"/>
  <c r="C17" i="10"/>
  <c r="B17" i="10"/>
  <c r="A17" i="10"/>
  <c r="N17" i="10"/>
  <c r="H16" i="10"/>
  <c r="G16" i="10"/>
  <c r="F16" i="10"/>
  <c r="E16" i="10"/>
  <c r="D16" i="10"/>
  <c r="C16" i="10"/>
  <c r="B16" i="10"/>
  <c r="A16" i="10"/>
  <c r="N15" i="10"/>
  <c r="H15" i="10"/>
  <c r="G15" i="10"/>
  <c r="F15" i="10"/>
  <c r="E15" i="10"/>
  <c r="D15" i="10"/>
  <c r="C15" i="10"/>
  <c r="B15" i="10"/>
  <c r="A15" i="10"/>
  <c r="N13" i="10"/>
  <c r="H14" i="10"/>
  <c r="G14" i="10"/>
  <c r="F14" i="10"/>
  <c r="E14" i="10"/>
  <c r="D14" i="10"/>
  <c r="C14" i="10"/>
  <c r="B14" i="10"/>
  <c r="A14" i="10"/>
  <c r="N14" i="10"/>
  <c r="H13" i="10"/>
  <c r="G13" i="10"/>
  <c r="F13" i="10"/>
  <c r="E13" i="10"/>
  <c r="D13" i="10"/>
  <c r="C13" i="10"/>
  <c r="B13" i="10"/>
  <c r="A13" i="10"/>
  <c r="N12" i="10"/>
  <c r="H12" i="10"/>
  <c r="G12" i="10"/>
  <c r="F12" i="10"/>
  <c r="E12" i="10"/>
  <c r="D12" i="10"/>
  <c r="C12" i="10"/>
  <c r="B12" i="10"/>
  <c r="A12" i="10"/>
  <c r="N9" i="10"/>
  <c r="H11" i="10"/>
  <c r="G11" i="10"/>
  <c r="F11" i="10"/>
  <c r="E11" i="10"/>
  <c r="D11" i="10"/>
  <c r="C11" i="10"/>
  <c r="B11" i="10"/>
  <c r="A11" i="10"/>
  <c r="N10" i="10"/>
  <c r="H10" i="10"/>
  <c r="G10" i="10"/>
  <c r="F10" i="10"/>
  <c r="E10" i="10"/>
  <c r="D10" i="10"/>
  <c r="C10" i="10"/>
  <c r="B10" i="10"/>
  <c r="A10" i="10"/>
  <c r="N7" i="10"/>
  <c r="H9" i="10"/>
  <c r="G9" i="10"/>
  <c r="F9" i="10"/>
  <c r="E9" i="10"/>
  <c r="D9" i="10"/>
  <c r="C9" i="10"/>
  <c r="B9" i="10"/>
  <c r="A9" i="10"/>
  <c r="N6" i="10"/>
  <c r="H8" i="10"/>
  <c r="G8" i="10"/>
  <c r="F8" i="10"/>
  <c r="E8" i="10"/>
  <c r="D8" i="10"/>
  <c r="C8" i="10"/>
  <c r="B8" i="10"/>
  <c r="A8" i="10"/>
  <c r="N11" i="10"/>
  <c r="H7" i="10"/>
  <c r="G7" i="10"/>
  <c r="F7" i="10"/>
  <c r="E7" i="10"/>
  <c r="D7" i="10"/>
  <c r="C7" i="10"/>
  <c r="B7" i="10"/>
  <c r="A7" i="10"/>
  <c r="N8" i="10"/>
  <c r="H6" i="10"/>
  <c r="G6" i="10"/>
  <c r="F6" i="10"/>
  <c r="E6" i="10"/>
  <c r="D6" i="10"/>
  <c r="C6" i="10"/>
  <c r="B6" i="10"/>
  <c r="A6" i="10"/>
  <c r="N5" i="10"/>
  <c r="H5" i="10"/>
  <c r="G5" i="10"/>
  <c r="F5" i="10"/>
  <c r="E5" i="10"/>
  <c r="D5" i="10"/>
  <c r="C5" i="10"/>
  <c r="B5" i="10"/>
  <c r="A5" i="10"/>
  <c r="N4" i="10"/>
  <c r="H4" i="10"/>
  <c r="G4" i="10"/>
  <c r="F4" i="10"/>
  <c r="E4" i="10"/>
  <c r="D4" i="10"/>
  <c r="C4" i="10"/>
  <c r="B4" i="10"/>
  <c r="A4" i="10"/>
  <c r="N12" i="9"/>
  <c r="H21" i="9"/>
  <c r="G21" i="9"/>
  <c r="F21" i="9"/>
  <c r="E21" i="9"/>
  <c r="D21" i="9"/>
  <c r="C21" i="9"/>
  <c r="B21" i="9"/>
  <c r="A21" i="9"/>
  <c r="N21" i="9"/>
  <c r="H20" i="9"/>
  <c r="G20" i="9"/>
  <c r="F20" i="9"/>
  <c r="E20" i="9"/>
  <c r="D20" i="9"/>
  <c r="C20" i="9"/>
  <c r="B20" i="9"/>
  <c r="A20" i="9"/>
  <c r="N15" i="9"/>
  <c r="H19" i="9"/>
  <c r="G19" i="9"/>
  <c r="F19" i="9"/>
  <c r="E19" i="9"/>
  <c r="D19" i="9"/>
  <c r="C19" i="9"/>
  <c r="B19" i="9"/>
  <c r="A19" i="9"/>
  <c r="N14" i="9"/>
  <c r="H18" i="9"/>
  <c r="G18" i="9"/>
  <c r="F18" i="9"/>
  <c r="E18" i="9"/>
  <c r="D18" i="9"/>
  <c r="C18" i="9"/>
  <c r="B18" i="9"/>
  <c r="A18" i="9"/>
  <c r="N20" i="9"/>
  <c r="H17" i="9"/>
  <c r="G17" i="9"/>
  <c r="F17" i="9"/>
  <c r="E17" i="9"/>
  <c r="D17" i="9"/>
  <c r="C17" i="9"/>
  <c r="B17" i="9"/>
  <c r="A17" i="9"/>
  <c r="N7" i="9"/>
  <c r="H16" i="9"/>
  <c r="G16" i="9"/>
  <c r="F16" i="9"/>
  <c r="E16" i="9"/>
  <c r="D16" i="9"/>
  <c r="C16" i="9"/>
  <c r="B16" i="9"/>
  <c r="A16" i="9"/>
  <c r="N8" i="9"/>
  <c r="H15" i="9"/>
  <c r="G15" i="9"/>
  <c r="F15" i="9"/>
  <c r="E15" i="9"/>
  <c r="D15" i="9"/>
  <c r="C15" i="9"/>
  <c r="B15" i="9"/>
  <c r="A15" i="9"/>
  <c r="N18" i="9"/>
  <c r="H14" i="9"/>
  <c r="G14" i="9"/>
  <c r="F14" i="9"/>
  <c r="E14" i="9"/>
  <c r="D14" i="9"/>
  <c r="C14" i="9"/>
  <c r="B14" i="9"/>
  <c r="A14" i="9"/>
  <c r="N13" i="9"/>
  <c r="H13" i="9"/>
  <c r="G13" i="9"/>
  <c r="F13" i="9"/>
  <c r="E13" i="9"/>
  <c r="D13" i="9"/>
  <c r="C13" i="9"/>
  <c r="B13" i="9"/>
  <c r="A13" i="9"/>
  <c r="N11" i="9"/>
  <c r="H12" i="9"/>
  <c r="G12" i="9"/>
  <c r="F12" i="9"/>
  <c r="E12" i="9"/>
  <c r="D12" i="9"/>
  <c r="C12" i="9"/>
  <c r="B12" i="9"/>
  <c r="A12" i="9"/>
  <c r="N10" i="9"/>
  <c r="H11" i="9"/>
  <c r="G11" i="9"/>
  <c r="F11" i="9"/>
  <c r="E11" i="9"/>
  <c r="D11" i="9"/>
  <c r="C11" i="9"/>
  <c r="B11" i="9"/>
  <c r="A11" i="9"/>
  <c r="N9" i="9"/>
  <c r="H10" i="9"/>
  <c r="G10" i="9"/>
  <c r="F10" i="9"/>
  <c r="E10" i="9"/>
  <c r="D10" i="9"/>
  <c r="C10" i="9"/>
  <c r="B10" i="9"/>
  <c r="A10" i="9"/>
  <c r="N19" i="9"/>
  <c r="H9" i="9"/>
  <c r="G9" i="9"/>
  <c r="F9" i="9"/>
  <c r="E9" i="9"/>
  <c r="D9" i="9"/>
  <c r="C9" i="9"/>
  <c r="B9" i="9"/>
  <c r="A9" i="9"/>
  <c r="N16" i="9"/>
  <c r="H8" i="9"/>
  <c r="G8" i="9"/>
  <c r="F8" i="9"/>
  <c r="E8" i="9"/>
  <c r="D8" i="9"/>
  <c r="C8" i="9"/>
  <c r="B8" i="9"/>
  <c r="A8" i="9"/>
  <c r="N5" i="9"/>
  <c r="H7" i="9"/>
  <c r="G7" i="9"/>
  <c r="F7" i="9"/>
  <c r="E7" i="9"/>
  <c r="D7" i="9"/>
  <c r="C7" i="9"/>
  <c r="B7" i="9"/>
  <c r="A7" i="9"/>
  <c r="N6" i="9"/>
  <c r="H6" i="9"/>
  <c r="G6" i="9"/>
  <c r="F6" i="9"/>
  <c r="E6" i="9"/>
  <c r="D6" i="9"/>
  <c r="C6" i="9"/>
  <c r="B6" i="9"/>
  <c r="A6" i="9"/>
  <c r="N17" i="9"/>
  <c r="H5" i="9"/>
  <c r="G5" i="9"/>
  <c r="F5" i="9"/>
  <c r="E5" i="9"/>
  <c r="D5" i="9"/>
  <c r="C5" i="9"/>
  <c r="B5" i="9"/>
  <c r="A5" i="9"/>
  <c r="N4" i="9"/>
  <c r="H4" i="9"/>
  <c r="G4" i="9"/>
  <c r="F4" i="9"/>
  <c r="E4" i="9"/>
  <c r="D4" i="9"/>
  <c r="C4" i="9"/>
  <c r="B4" i="9"/>
  <c r="A4" i="9"/>
  <c r="N38" i="8"/>
  <c r="N21" i="8"/>
  <c r="N28" i="8"/>
  <c r="N7" i="8"/>
  <c r="N48" i="8"/>
  <c r="N13" i="8"/>
  <c r="N96" i="8"/>
  <c r="N94" i="8"/>
  <c r="N51" i="8"/>
  <c r="N47" i="8"/>
  <c r="N43" i="8"/>
  <c r="N35" i="8"/>
  <c r="N37" i="8"/>
  <c r="N34" i="8"/>
  <c r="N33" i="8"/>
  <c r="N93" i="8"/>
  <c r="N20" i="8"/>
  <c r="N4" i="8"/>
  <c r="N45" i="8"/>
  <c r="N32" i="8"/>
  <c r="N24" i="8"/>
  <c r="N19" i="8"/>
  <c r="N12" i="8"/>
  <c r="N11" i="8"/>
  <c r="N82" i="8"/>
  <c r="N77" i="8"/>
  <c r="N60" i="8"/>
  <c r="N50" i="8"/>
  <c r="N46" i="8"/>
  <c r="N44" i="8"/>
  <c r="N42" i="8"/>
  <c r="N36" i="8"/>
  <c r="N31" i="8"/>
  <c r="N30" i="8"/>
  <c r="N23" i="8"/>
  <c r="N18" i="8"/>
  <c r="N91" i="8"/>
  <c r="N85" i="8"/>
  <c r="N83" i="8"/>
  <c r="N64" i="8"/>
  <c r="N49" i="8"/>
  <c r="N17" i="8"/>
  <c r="N90" i="8"/>
  <c r="N89" i="8"/>
  <c r="N84" i="8"/>
  <c r="N75" i="8"/>
  <c r="N71" i="8"/>
  <c r="N66" i="8"/>
  <c r="N62" i="8"/>
  <c r="N59" i="8"/>
  <c r="N41" i="8"/>
  <c r="N16" i="8"/>
  <c r="N10" i="8"/>
  <c r="N9" i="8"/>
  <c r="N6" i="8"/>
  <c r="N81" i="8"/>
  <c r="N79" i="8"/>
  <c r="N76" i="8"/>
  <c r="H96" i="8"/>
  <c r="N72" i="8"/>
  <c r="H95" i="8"/>
  <c r="C95" i="8"/>
  <c r="N67" i="8"/>
  <c r="H94" i="8"/>
  <c r="N63" i="8"/>
  <c r="N56" i="8"/>
  <c r="H92" i="8"/>
  <c r="N40" i="8"/>
  <c r="N29" i="8"/>
  <c r="N27" i="8"/>
  <c r="N26" i="8"/>
  <c r="H88" i="8"/>
  <c r="N25" i="8"/>
  <c r="N95" i="8"/>
  <c r="H86" i="8"/>
  <c r="D86" i="8"/>
  <c r="N92" i="8"/>
  <c r="N88" i="8"/>
  <c r="N87" i="8"/>
  <c r="N86" i="8"/>
  <c r="H82" i="8"/>
  <c r="C82" i="8"/>
  <c r="N80" i="8"/>
  <c r="N78" i="8"/>
  <c r="N74" i="8"/>
  <c r="N73" i="8"/>
  <c r="H78" i="8"/>
  <c r="C78" i="8"/>
  <c r="N70" i="8"/>
  <c r="N69" i="8"/>
  <c r="N68" i="8"/>
  <c r="N65" i="8"/>
  <c r="N61" i="8"/>
  <c r="C73" i="8"/>
  <c r="N58" i="8"/>
  <c r="H72" i="8"/>
  <c r="D72" i="8"/>
  <c r="N57" i="8"/>
  <c r="E71" i="8"/>
  <c r="N55" i="8"/>
  <c r="N54" i="8"/>
  <c r="N53" i="8"/>
  <c r="H68" i="8"/>
  <c r="N52" i="8"/>
  <c r="N39" i="8"/>
  <c r="H66" i="8"/>
  <c r="N22" i="8"/>
  <c r="E65" i="8"/>
  <c r="N15" i="8"/>
  <c r="H64" i="8"/>
  <c r="N14" i="8"/>
  <c r="A63" i="8"/>
  <c r="N8" i="8"/>
  <c r="H62" i="8"/>
  <c r="N5" i="8"/>
  <c r="H60" i="8"/>
  <c r="B60" i="8"/>
  <c r="E55" i="8"/>
  <c r="A55" i="8"/>
  <c r="A53" i="8"/>
  <c r="D50" i="8"/>
  <c r="H48" i="8"/>
  <c r="H46" i="8"/>
  <c r="D46" i="8"/>
  <c r="H44" i="8"/>
  <c r="H42" i="8"/>
  <c r="C41" i="8"/>
  <c r="E39" i="8"/>
  <c r="H34" i="8"/>
  <c r="A33" i="8"/>
  <c r="D30" i="8"/>
  <c r="H28" i="8"/>
  <c r="D28" i="8"/>
  <c r="H26" i="8"/>
  <c r="C26" i="8"/>
  <c r="H24" i="8"/>
  <c r="E23" i="8"/>
  <c r="H22" i="8"/>
  <c r="C21" i="8"/>
  <c r="E17" i="8"/>
  <c r="C17" i="8"/>
  <c r="H16" i="8"/>
  <c r="C16" i="8"/>
  <c r="C14" i="8"/>
  <c r="C13" i="8"/>
  <c r="G12" i="8"/>
  <c r="C12" i="8"/>
  <c r="C10" i="8"/>
  <c r="C9" i="8"/>
  <c r="G8" i="8"/>
  <c r="C8" i="8"/>
  <c r="C6" i="8"/>
  <c r="C5" i="8"/>
  <c r="G4" i="8"/>
  <c r="C4" i="8"/>
  <c r="H3" i="8"/>
  <c r="F3" i="8"/>
  <c r="E87" i="8" s="1"/>
  <c r="B3" i="8"/>
  <c r="N48" i="7"/>
  <c r="N47" i="7"/>
  <c r="A59" i="7"/>
  <c r="N35" i="7"/>
  <c r="N31" i="7"/>
  <c r="N41" i="7"/>
  <c r="B56" i="7"/>
  <c r="N30" i="7"/>
  <c r="A55" i="7"/>
  <c r="N29" i="7"/>
  <c r="N28" i="7"/>
  <c r="A53" i="7"/>
  <c r="N27" i="7"/>
  <c r="B52" i="7"/>
  <c r="N4" i="7"/>
  <c r="N56" i="7"/>
  <c r="N53" i="7"/>
  <c r="A49" i="7"/>
  <c r="N58" i="7"/>
  <c r="H48" i="7"/>
  <c r="B48" i="7"/>
  <c r="N57" i="7"/>
  <c r="A47" i="7"/>
  <c r="N60" i="7"/>
  <c r="N40" i="7"/>
  <c r="A45" i="7"/>
  <c r="N55" i="7"/>
  <c r="B44" i="7"/>
  <c r="N46" i="7"/>
  <c r="N34" i="7"/>
  <c r="H42" i="7"/>
  <c r="N19" i="7"/>
  <c r="A41" i="7"/>
  <c r="N39" i="7"/>
  <c r="B40" i="7"/>
  <c r="N26" i="7"/>
  <c r="A39" i="7"/>
  <c r="N25" i="7"/>
  <c r="N24" i="7"/>
  <c r="A37" i="7"/>
  <c r="N52" i="7"/>
  <c r="B36" i="7"/>
  <c r="N51" i="7"/>
  <c r="N50" i="7"/>
  <c r="H34" i="7"/>
  <c r="N42" i="7"/>
  <c r="A33" i="7"/>
  <c r="N45" i="7"/>
  <c r="B32" i="7"/>
  <c r="N23" i="7"/>
  <c r="A31" i="7"/>
  <c r="N12" i="7"/>
  <c r="N33" i="7"/>
  <c r="A29" i="7"/>
  <c r="N18" i="7"/>
  <c r="B28" i="7"/>
  <c r="N59" i="7"/>
  <c r="N32" i="7"/>
  <c r="N17" i="7"/>
  <c r="A25" i="7"/>
  <c r="N16" i="7"/>
  <c r="H24" i="7"/>
  <c r="B24" i="7"/>
  <c r="N11" i="7"/>
  <c r="A23" i="7"/>
  <c r="N44" i="7"/>
  <c r="N54" i="7"/>
  <c r="A21" i="7"/>
  <c r="N49" i="7"/>
  <c r="B20" i="7"/>
  <c r="N38" i="7"/>
  <c r="N43" i="7"/>
  <c r="N22" i="7"/>
  <c r="A17" i="7"/>
  <c r="N15" i="7"/>
  <c r="H16" i="7"/>
  <c r="N14" i="7"/>
  <c r="A15" i="7"/>
  <c r="N13" i="7"/>
  <c r="B14" i="7"/>
  <c r="A14" i="7"/>
  <c r="N10" i="7"/>
  <c r="B13" i="7"/>
  <c r="N9" i="7"/>
  <c r="G12" i="7"/>
  <c r="N21" i="7"/>
  <c r="A11" i="7"/>
  <c r="N20" i="7"/>
  <c r="B10" i="7"/>
  <c r="A10" i="7"/>
  <c r="N8" i="7"/>
  <c r="B9" i="7"/>
  <c r="N5" i="7"/>
  <c r="N37" i="7"/>
  <c r="A7" i="7"/>
  <c r="N36" i="7"/>
  <c r="B6" i="7"/>
  <c r="A6" i="7"/>
  <c r="N7" i="7"/>
  <c r="N6" i="7"/>
  <c r="G4" i="7"/>
  <c r="H3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7" i="5"/>
  <c r="B7" i="5"/>
  <c r="C7" i="5"/>
  <c r="D7" i="5"/>
  <c r="E7" i="5"/>
  <c r="F7" i="5"/>
  <c r="G7" i="5"/>
  <c r="H7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A10" i="5"/>
  <c r="B10" i="5"/>
  <c r="C10" i="5"/>
  <c r="D10" i="5"/>
  <c r="E10" i="5"/>
  <c r="F10" i="5"/>
  <c r="G10" i="5"/>
  <c r="H10" i="5"/>
  <c r="A11" i="5"/>
  <c r="B11" i="5"/>
  <c r="C11" i="5"/>
  <c r="D11" i="5"/>
  <c r="E11" i="5"/>
  <c r="F11" i="5"/>
  <c r="G11" i="5"/>
  <c r="H11" i="5"/>
  <c r="A12" i="5"/>
  <c r="B12" i="5"/>
  <c r="C12" i="5"/>
  <c r="D12" i="5"/>
  <c r="E12" i="5"/>
  <c r="F12" i="5"/>
  <c r="G12" i="5"/>
  <c r="H12" i="5"/>
  <c r="A13" i="5"/>
  <c r="B13" i="5"/>
  <c r="C13" i="5"/>
  <c r="D13" i="5"/>
  <c r="E13" i="5"/>
  <c r="F13" i="5"/>
  <c r="G13" i="5"/>
  <c r="H13" i="5"/>
  <c r="A14" i="5"/>
  <c r="B14" i="5"/>
  <c r="C14" i="5"/>
  <c r="D14" i="5"/>
  <c r="E14" i="5"/>
  <c r="F14" i="5"/>
  <c r="G14" i="5"/>
  <c r="H14" i="5"/>
  <c r="A15" i="5"/>
  <c r="B15" i="5"/>
  <c r="C15" i="5"/>
  <c r="D15" i="5"/>
  <c r="E15" i="5"/>
  <c r="F15" i="5"/>
  <c r="G15" i="5"/>
  <c r="H15" i="5"/>
  <c r="A16" i="5"/>
  <c r="B16" i="5"/>
  <c r="C16" i="5"/>
  <c r="D16" i="5"/>
  <c r="E16" i="5"/>
  <c r="F16" i="5"/>
  <c r="G16" i="5"/>
  <c r="H16" i="5"/>
  <c r="A17" i="5"/>
  <c r="B17" i="5"/>
  <c r="C17" i="5"/>
  <c r="D17" i="5"/>
  <c r="E17" i="5"/>
  <c r="F17" i="5"/>
  <c r="G17" i="5"/>
  <c r="H17" i="5"/>
  <c r="A18" i="5"/>
  <c r="B18" i="5"/>
  <c r="C18" i="5"/>
  <c r="D18" i="5"/>
  <c r="E18" i="5"/>
  <c r="F18" i="5"/>
  <c r="G18" i="5"/>
  <c r="H18" i="5"/>
  <c r="A19" i="5"/>
  <c r="B19" i="5"/>
  <c r="C19" i="5"/>
  <c r="D19" i="5"/>
  <c r="E19" i="5"/>
  <c r="F19" i="5"/>
  <c r="G19" i="5"/>
  <c r="H19" i="5"/>
  <c r="A20" i="5"/>
  <c r="B20" i="5"/>
  <c r="C20" i="5"/>
  <c r="D20" i="5"/>
  <c r="E20" i="5"/>
  <c r="F20" i="5"/>
  <c r="G20" i="5"/>
  <c r="H20" i="5"/>
  <c r="A21" i="5"/>
  <c r="B21" i="5"/>
  <c r="C21" i="5"/>
  <c r="D21" i="5"/>
  <c r="E21" i="5"/>
  <c r="F21" i="5"/>
  <c r="G21" i="5"/>
  <c r="H21" i="5"/>
  <c r="A22" i="5"/>
  <c r="B22" i="5"/>
  <c r="C22" i="5"/>
  <c r="D22" i="5"/>
  <c r="E22" i="5"/>
  <c r="F22" i="5"/>
  <c r="G22" i="5"/>
  <c r="H22" i="5"/>
  <c r="A23" i="5"/>
  <c r="B23" i="5"/>
  <c r="C23" i="5"/>
  <c r="D23" i="5"/>
  <c r="E23" i="5"/>
  <c r="F23" i="5"/>
  <c r="G23" i="5"/>
  <c r="H23" i="5"/>
  <c r="A24" i="5"/>
  <c r="B24" i="5"/>
  <c r="C24" i="5"/>
  <c r="D24" i="5"/>
  <c r="E24" i="5"/>
  <c r="F24" i="5"/>
  <c r="G24" i="5"/>
  <c r="H24" i="5"/>
  <c r="A25" i="5"/>
  <c r="B25" i="5"/>
  <c r="C25" i="5"/>
  <c r="D25" i="5"/>
  <c r="E25" i="5"/>
  <c r="F25" i="5"/>
  <c r="G25" i="5"/>
  <c r="H25" i="5"/>
  <c r="A26" i="5"/>
  <c r="B26" i="5"/>
  <c r="C26" i="5"/>
  <c r="D26" i="5"/>
  <c r="E26" i="5"/>
  <c r="F26" i="5"/>
  <c r="G26" i="5"/>
  <c r="H26" i="5"/>
  <c r="A27" i="5"/>
  <c r="B27" i="5"/>
  <c r="C27" i="5"/>
  <c r="D27" i="5"/>
  <c r="E27" i="5"/>
  <c r="F27" i="5"/>
  <c r="G27" i="5"/>
  <c r="H27" i="5"/>
  <c r="A28" i="5"/>
  <c r="B28" i="5"/>
  <c r="C28" i="5"/>
  <c r="D28" i="5"/>
  <c r="E28" i="5"/>
  <c r="F28" i="5"/>
  <c r="G28" i="5"/>
  <c r="H28" i="5"/>
  <c r="A29" i="5"/>
  <c r="B29" i="5"/>
  <c r="C29" i="5"/>
  <c r="D29" i="5"/>
  <c r="E29" i="5"/>
  <c r="F29" i="5"/>
  <c r="G29" i="5"/>
  <c r="H29" i="5"/>
  <c r="A30" i="5"/>
  <c r="B30" i="5"/>
  <c r="C30" i="5"/>
  <c r="D30" i="5"/>
  <c r="E30" i="5"/>
  <c r="F30" i="5"/>
  <c r="G30" i="5"/>
  <c r="H30" i="5"/>
  <c r="A31" i="5"/>
  <c r="B31" i="5"/>
  <c r="C31" i="5"/>
  <c r="D31" i="5"/>
  <c r="E31" i="5"/>
  <c r="F31" i="5"/>
  <c r="G31" i="5"/>
  <c r="H31" i="5"/>
  <c r="A32" i="5"/>
  <c r="B32" i="5"/>
  <c r="C32" i="5"/>
  <c r="D32" i="5"/>
  <c r="E32" i="5"/>
  <c r="F32" i="5"/>
  <c r="G32" i="5"/>
  <c r="H32" i="5"/>
  <c r="A33" i="5"/>
  <c r="B33" i="5"/>
  <c r="C33" i="5"/>
  <c r="D33" i="5"/>
  <c r="E33" i="5"/>
  <c r="F33" i="5"/>
  <c r="G33" i="5"/>
  <c r="H33" i="5"/>
  <c r="A34" i="5"/>
  <c r="B34" i="5"/>
  <c r="C34" i="5"/>
  <c r="D34" i="5"/>
  <c r="E34" i="5"/>
  <c r="F34" i="5"/>
  <c r="G34" i="5"/>
  <c r="H34" i="5"/>
  <c r="A35" i="5"/>
  <c r="B35" i="5"/>
  <c r="C35" i="5"/>
  <c r="D35" i="5"/>
  <c r="E35" i="5"/>
  <c r="F35" i="5"/>
  <c r="G35" i="5"/>
  <c r="H35" i="5"/>
  <c r="A36" i="5"/>
  <c r="B36" i="5"/>
  <c r="C36" i="5"/>
  <c r="D36" i="5"/>
  <c r="E36" i="5"/>
  <c r="F36" i="5"/>
  <c r="G36" i="5"/>
  <c r="H36" i="5"/>
  <c r="A37" i="5"/>
  <c r="B37" i="5"/>
  <c r="C37" i="5"/>
  <c r="D37" i="5"/>
  <c r="E37" i="5"/>
  <c r="F37" i="5"/>
  <c r="G37" i="5"/>
  <c r="H37" i="5"/>
  <c r="A38" i="5"/>
  <c r="B38" i="5"/>
  <c r="C38" i="5"/>
  <c r="D38" i="5"/>
  <c r="E38" i="5"/>
  <c r="F38" i="5"/>
  <c r="G38" i="5"/>
  <c r="H38" i="5"/>
  <c r="A39" i="5"/>
  <c r="B39" i="5"/>
  <c r="C39" i="5"/>
  <c r="D39" i="5"/>
  <c r="E39" i="5"/>
  <c r="F39" i="5"/>
  <c r="G39" i="5"/>
  <c r="H39" i="5"/>
  <c r="A40" i="5"/>
  <c r="B40" i="5"/>
  <c r="C40" i="5"/>
  <c r="D40" i="5"/>
  <c r="E40" i="5"/>
  <c r="F40" i="5"/>
  <c r="G40" i="5"/>
  <c r="H40" i="5"/>
  <c r="A41" i="5"/>
  <c r="B41" i="5"/>
  <c r="C41" i="5"/>
  <c r="D41" i="5"/>
  <c r="E41" i="5"/>
  <c r="F41" i="5"/>
  <c r="G41" i="5"/>
  <c r="H41" i="5"/>
  <c r="A42" i="5"/>
  <c r="B42" i="5"/>
  <c r="C42" i="5"/>
  <c r="D42" i="5"/>
  <c r="E42" i="5"/>
  <c r="F42" i="5"/>
  <c r="G42" i="5"/>
  <c r="H42" i="5"/>
  <c r="A43" i="5"/>
  <c r="B43" i="5"/>
  <c r="C43" i="5"/>
  <c r="D43" i="5"/>
  <c r="E43" i="5"/>
  <c r="F43" i="5"/>
  <c r="G43" i="5"/>
  <c r="H43" i="5"/>
  <c r="A44" i="5"/>
  <c r="B44" i="5"/>
  <c r="C44" i="5"/>
  <c r="D44" i="5"/>
  <c r="E44" i="5"/>
  <c r="F44" i="5"/>
  <c r="G44" i="5"/>
  <c r="H44" i="5"/>
  <c r="A45" i="5"/>
  <c r="B45" i="5"/>
  <c r="C45" i="5"/>
  <c r="D45" i="5"/>
  <c r="E45" i="5"/>
  <c r="F45" i="5"/>
  <c r="G45" i="5"/>
  <c r="H45" i="5"/>
  <c r="A46" i="5"/>
  <c r="B46" i="5"/>
  <c r="C46" i="5"/>
  <c r="D46" i="5"/>
  <c r="E46" i="5"/>
  <c r="F46" i="5"/>
  <c r="G46" i="5"/>
  <c r="H46" i="5"/>
  <c r="A47" i="5"/>
  <c r="B47" i="5"/>
  <c r="C47" i="5"/>
  <c r="D47" i="5"/>
  <c r="E47" i="5"/>
  <c r="F47" i="5"/>
  <c r="G47" i="5"/>
  <c r="H47" i="5"/>
  <c r="A48" i="5"/>
  <c r="B48" i="5"/>
  <c r="C48" i="5"/>
  <c r="D48" i="5"/>
  <c r="E48" i="5"/>
  <c r="F48" i="5"/>
  <c r="G48" i="5"/>
  <c r="H48" i="5"/>
  <c r="A49" i="5"/>
  <c r="B49" i="5"/>
  <c r="C49" i="5"/>
  <c r="D49" i="5"/>
  <c r="E49" i="5"/>
  <c r="F49" i="5"/>
  <c r="G49" i="5"/>
  <c r="H49" i="5"/>
  <c r="A50" i="5"/>
  <c r="B50" i="5"/>
  <c r="C50" i="5"/>
  <c r="D50" i="5"/>
  <c r="E50" i="5"/>
  <c r="F50" i="5"/>
  <c r="G50" i="5"/>
  <c r="H50" i="5"/>
  <c r="A51" i="5"/>
  <c r="B51" i="5"/>
  <c r="C51" i="5"/>
  <c r="D51" i="5"/>
  <c r="E51" i="5"/>
  <c r="F51" i="5"/>
  <c r="G51" i="5"/>
  <c r="H51" i="5"/>
  <c r="A52" i="5"/>
  <c r="B52" i="5"/>
  <c r="C52" i="5"/>
  <c r="D52" i="5"/>
  <c r="E52" i="5"/>
  <c r="F52" i="5"/>
  <c r="G52" i="5"/>
  <c r="H52" i="5"/>
  <c r="A53" i="5"/>
  <c r="B53" i="5"/>
  <c r="C53" i="5"/>
  <c r="D53" i="5"/>
  <c r="E53" i="5"/>
  <c r="F53" i="5"/>
  <c r="G53" i="5"/>
  <c r="H53" i="5"/>
  <c r="A54" i="5"/>
  <c r="B54" i="5"/>
  <c r="C54" i="5"/>
  <c r="D54" i="5"/>
  <c r="E54" i="5"/>
  <c r="F54" i="5"/>
  <c r="G54" i="5"/>
  <c r="H54" i="5"/>
  <c r="A55" i="5"/>
  <c r="B55" i="5"/>
  <c r="C55" i="5"/>
  <c r="D55" i="5"/>
  <c r="E55" i="5"/>
  <c r="F55" i="5"/>
  <c r="G55" i="5"/>
  <c r="H55" i="5"/>
  <c r="A56" i="5"/>
  <c r="B56" i="5"/>
  <c r="C56" i="5"/>
  <c r="D56" i="5"/>
  <c r="E56" i="5"/>
  <c r="F56" i="5"/>
  <c r="G56" i="5"/>
  <c r="H56" i="5"/>
  <c r="A57" i="5"/>
  <c r="B57" i="5"/>
  <c r="C57" i="5"/>
  <c r="D57" i="5"/>
  <c r="E57" i="5"/>
  <c r="F57" i="5"/>
  <c r="G57" i="5"/>
  <c r="H57" i="5"/>
  <c r="A58" i="5"/>
  <c r="B58" i="5"/>
  <c r="C58" i="5"/>
  <c r="D58" i="5"/>
  <c r="E58" i="5"/>
  <c r="F58" i="5"/>
  <c r="G58" i="5"/>
  <c r="H58" i="5"/>
  <c r="A59" i="5"/>
  <c r="B59" i="5"/>
  <c r="C59" i="5"/>
  <c r="D59" i="5"/>
  <c r="E59" i="5"/>
  <c r="F59" i="5"/>
  <c r="G59" i="5"/>
  <c r="H59" i="5"/>
  <c r="A60" i="5"/>
  <c r="B60" i="5"/>
  <c r="C60" i="5"/>
  <c r="D60" i="5"/>
  <c r="E60" i="5"/>
  <c r="F60" i="5"/>
  <c r="G60" i="5"/>
  <c r="H60" i="5"/>
  <c r="A61" i="5"/>
  <c r="B61" i="5"/>
  <c r="C61" i="5"/>
  <c r="D61" i="5"/>
  <c r="E61" i="5"/>
  <c r="F61" i="5"/>
  <c r="G61" i="5"/>
  <c r="H61" i="5"/>
  <c r="A62" i="5"/>
  <c r="B62" i="5"/>
  <c r="C62" i="5"/>
  <c r="D62" i="5"/>
  <c r="E62" i="5"/>
  <c r="F62" i="5"/>
  <c r="G62" i="5"/>
  <c r="H62" i="5"/>
  <c r="A63" i="5"/>
  <c r="B63" i="5"/>
  <c r="C63" i="5"/>
  <c r="D63" i="5"/>
  <c r="E63" i="5"/>
  <c r="F63" i="5"/>
  <c r="G63" i="5"/>
  <c r="H63" i="5"/>
  <c r="A64" i="5"/>
  <c r="B64" i="5"/>
  <c r="C64" i="5"/>
  <c r="D64" i="5"/>
  <c r="E64" i="5"/>
  <c r="F64" i="5"/>
  <c r="G64" i="5"/>
  <c r="H64" i="5"/>
  <c r="A65" i="5"/>
  <c r="B65" i="5"/>
  <c r="C65" i="5"/>
  <c r="D65" i="5"/>
  <c r="E65" i="5"/>
  <c r="F65" i="5"/>
  <c r="G65" i="5"/>
  <c r="H65" i="5"/>
  <c r="A66" i="5"/>
  <c r="B66" i="5"/>
  <c r="C66" i="5"/>
  <c r="D66" i="5"/>
  <c r="E66" i="5"/>
  <c r="F66" i="5"/>
  <c r="G66" i="5"/>
  <c r="H66" i="5"/>
  <c r="A67" i="5"/>
  <c r="B67" i="5"/>
  <c r="C67" i="5"/>
  <c r="D67" i="5"/>
  <c r="E67" i="5"/>
  <c r="F67" i="5"/>
  <c r="G67" i="5"/>
  <c r="H67" i="5"/>
  <c r="A68" i="5"/>
  <c r="B68" i="5"/>
  <c r="C68" i="5"/>
  <c r="D68" i="5"/>
  <c r="E68" i="5"/>
  <c r="F68" i="5"/>
  <c r="G68" i="5"/>
  <c r="H68" i="5"/>
  <c r="A69" i="5"/>
  <c r="B69" i="5"/>
  <c r="C69" i="5"/>
  <c r="D69" i="5"/>
  <c r="E69" i="5"/>
  <c r="F69" i="5"/>
  <c r="G69" i="5"/>
  <c r="H69" i="5"/>
  <c r="A70" i="5"/>
  <c r="B70" i="5"/>
  <c r="C70" i="5"/>
  <c r="D70" i="5"/>
  <c r="E70" i="5"/>
  <c r="F70" i="5"/>
  <c r="G70" i="5"/>
  <c r="H70" i="5"/>
  <c r="A71" i="5"/>
  <c r="B71" i="5"/>
  <c r="C71" i="5"/>
  <c r="D71" i="5"/>
  <c r="E71" i="5"/>
  <c r="F71" i="5"/>
  <c r="G71" i="5"/>
  <c r="H71" i="5"/>
  <c r="A72" i="5"/>
  <c r="B72" i="5"/>
  <c r="C72" i="5"/>
  <c r="D72" i="5"/>
  <c r="E72" i="5"/>
  <c r="F72" i="5"/>
  <c r="G72" i="5"/>
  <c r="H72" i="5"/>
  <c r="A73" i="5"/>
  <c r="B73" i="5"/>
  <c r="C73" i="5"/>
  <c r="D73" i="5"/>
  <c r="E73" i="5"/>
  <c r="F73" i="5"/>
  <c r="G73" i="5"/>
  <c r="H73" i="5"/>
  <c r="A74" i="5"/>
  <c r="B74" i="5"/>
  <c r="C74" i="5"/>
  <c r="D74" i="5"/>
  <c r="E74" i="5"/>
  <c r="F74" i="5"/>
  <c r="G74" i="5"/>
  <c r="H74" i="5"/>
  <c r="A75" i="5"/>
  <c r="B75" i="5"/>
  <c r="C75" i="5"/>
  <c r="D75" i="5"/>
  <c r="E75" i="5"/>
  <c r="F75" i="5"/>
  <c r="G75" i="5"/>
  <c r="H75" i="5"/>
  <c r="A76" i="5"/>
  <c r="B76" i="5"/>
  <c r="C76" i="5"/>
  <c r="D76" i="5"/>
  <c r="E76" i="5"/>
  <c r="F76" i="5"/>
  <c r="G76" i="5"/>
  <c r="H76" i="5"/>
  <c r="A77" i="5"/>
  <c r="B77" i="5"/>
  <c r="C77" i="5"/>
  <c r="D77" i="5"/>
  <c r="E77" i="5"/>
  <c r="F77" i="5"/>
  <c r="G77" i="5"/>
  <c r="H77" i="5"/>
  <c r="A78" i="5"/>
  <c r="B78" i="5"/>
  <c r="C78" i="5"/>
  <c r="D78" i="5"/>
  <c r="E78" i="5"/>
  <c r="F78" i="5"/>
  <c r="G78" i="5"/>
  <c r="H78" i="5"/>
  <c r="A79" i="5"/>
  <c r="B79" i="5"/>
  <c r="C79" i="5"/>
  <c r="D79" i="5"/>
  <c r="E79" i="5"/>
  <c r="F79" i="5"/>
  <c r="G79" i="5"/>
  <c r="H79" i="5"/>
  <c r="A80" i="5"/>
  <c r="B80" i="5"/>
  <c r="C80" i="5"/>
  <c r="D80" i="5"/>
  <c r="E80" i="5"/>
  <c r="F80" i="5"/>
  <c r="G80" i="5"/>
  <c r="H80" i="5"/>
  <c r="A81" i="5"/>
  <c r="B81" i="5"/>
  <c r="C81" i="5"/>
  <c r="D81" i="5"/>
  <c r="E81" i="5"/>
  <c r="F81" i="5"/>
  <c r="G81" i="5"/>
  <c r="H81" i="5"/>
  <c r="A82" i="5"/>
  <c r="B82" i="5"/>
  <c r="C82" i="5"/>
  <c r="D82" i="5"/>
  <c r="E82" i="5"/>
  <c r="F82" i="5"/>
  <c r="G82" i="5"/>
  <c r="H82" i="5"/>
  <c r="A83" i="5"/>
  <c r="B83" i="5"/>
  <c r="C83" i="5"/>
  <c r="D83" i="5"/>
  <c r="E83" i="5"/>
  <c r="F83" i="5"/>
  <c r="G83" i="5"/>
  <c r="H83" i="5"/>
  <c r="A84" i="5"/>
  <c r="B84" i="5"/>
  <c r="C84" i="5"/>
  <c r="D84" i="5"/>
  <c r="E84" i="5"/>
  <c r="F84" i="5"/>
  <c r="G84" i="5"/>
  <c r="H84" i="5"/>
  <c r="A85" i="5"/>
  <c r="B85" i="5"/>
  <c r="C85" i="5"/>
  <c r="D85" i="5"/>
  <c r="E85" i="5"/>
  <c r="F85" i="5"/>
  <c r="G85" i="5"/>
  <c r="H85" i="5"/>
  <c r="A86" i="5"/>
  <c r="B86" i="5"/>
  <c r="C86" i="5"/>
  <c r="D86" i="5"/>
  <c r="E86" i="5"/>
  <c r="F86" i="5"/>
  <c r="G86" i="5"/>
  <c r="H86" i="5"/>
  <c r="A87" i="5"/>
  <c r="B87" i="5"/>
  <c r="C87" i="5"/>
  <c r="D87" i="5"/>
  <c r="E87" i="5"/>
  <c r="F87" i="5"/>
  <c r="G87" i="5"/>
  <c r="H87" i="5"/>
  <c r="A88" i="5"/>
  <c r="B88" i="5"/>
  <c r="C88" i="5"/>
  <c r="D88" i="5"/>
  <c r="E88" i="5"/>
  <c r="F88" i="5"/>
  <c r="G88" i="5"/>
  <c r="H88" i="5"/>
  <c r="A89" i="5"/>
  <c r="B89" i="5"/>
  <c r="C89" i="5"/>
  <c r="D89" i="5"/>
  <c r="E89" i="5"/>
  <c r="F89" i="5"/>
  <c r="G89" i="5"/>
  <c r="H89" i="5"/>
  <c r="A90" i="5"/>
  <c r="B90" i="5"/>
  <c r="C90" i="5"/>
  <c r="D90" i="5"/>
  <c r="E90" i="5"/>
  <c r="F90" i="5"/>
  <c r="G90" i="5"/>
  <c r="H90" i="5"/>
  <c r="A91" i="5"/>
  <c r="B91" i="5"/>
  <c r="C91" i="5"/>
  <c r="D91" i="5"/>
  <c r="E91" i="5"/>
  <c r="F91" i="5"/>
  <c r="G91" i="5"/>
  <c r="H91" i="5"/>
  <c r="A92" i="5"/>
  <c r="B92" i="5"/>
  <c r="C92" i="5"/>
  <c r="D92" i="5"/>
  <c r="E92" i="5"/>
  <c r="F92" i="5"/>
  <c r="G92" i="5"/>
  <c r="H92" i="5"/>
  <c r="A93" i="5"/>
  <c r="B93" i="5"/>
  <c r="C93" i="5"/>
  <c r="D93" i="5"/>
  <c r="E93" i="5"/>
  <c r="F93" i="5"/>
  <c r="G93" i="5"/>
  <c r="H93" i="5"/>
  <c r="A94" i="5"/>
  <c r="B94" i="5"/>
  <c r="C94" i="5"/>
  <c r="D94" i="5"/>
  <c r="E94" i="5"/>
  <c r="F94" i="5"/>
  <c r="G94" i="5"/>
  <c r="H94" i="5"/>
  <c r="A95" i="5"/>
  <c r="B95" i="5"/>
  <c r="C95" i="5"/>
  <c r="D95" i="5"/>
  <c r="E95" i="5"/>
  <c r="F95" i="5"/>
  <c r="G95" i="5"/>
  <c r="H95" i="5"/>
  <c r="A96" i="5"/>
  <c r="B96" i="5"/>
  <c r="C96" i="5"/>
  <c r="D96" i="5"/>
  <c r="E96" i="5"/>
  <c r="F96" i="5"/>
  <c r="G96" i="5"/>
  <c r="H96" i="5"/>
  <c r="A97" i="5"/>
  <c r="B97" i="5"/>
  <c r="C97" i="5"/>
  <c r="D97" i="5"/>
  <c r="E97" i="5"/>
  <c r="F97" i="5"/>
  <c r="G97" i="5"/>
  <c r="H97" i="5"/>
  <c r="A98" i="5"/>
  <c r="B98" i="5"/>
  <c r="C98" i="5"/>
  <c r="D98" i="5"/>
  <c r="E98" i="5"/>
  <c r="F98" i="5"/>
  <c r="G98" i="5"/>
  <c r="H98" i="5"/>
  <c r="A99" i="5"/>
  <c r="B99" i="5"/>
  <c r="C99" i="5"/>
  <c r="D99" i="5"/>
  <c r="E99" i="5"/>
  <c r="F99" i="5"/>
  <c r="G99" i="5"/>
  <c r="H99" i="5"/>
  <c r="A100" i="5"/>
  <c r="B100" i="5"/>
  <c r="C100" i="5"/>
  <c r="D100" i="5"/>
  <c r="E100" i="5"/>
  <c r="F100" i="5"/>
  <c r="G100" i="5"/>
  <c r="H100" i="5"/>
  <c r="A101" i="5"/>
  <c r="B101" i="5"/>
  <c r="C101" i="5"/>
  <c r="D101" i="5"/>
  <c r="E101" i="5"/>
  <c r="F101" i="5"/>
  <c r="G101" i="5"/>
  <c r="H101" i="5"/>
  <c r="A102" i="5"/>
  <c r="B102" i="5"/>
  <c r="C102" i="5"/>
  <c r="D102" i="5"/>
  <c r="E102" i="5"/>
  <c r="F102" i="5"/>
  <c r="G102" i="5"/>
  <c r="H102" i="5"/>
  <c r="A103" i="5"/>
  <c r="B103" i="5"/>
  <c r="C103" i="5"/>
  <c r="D103" i="5"/>
  <c r="E103" i="5"/>
  <c r="F103" i="5"/>
  <c r="G103" i="5"/>
  <c r="H103" i="5"/>
  <c r="A104" i="5"/>
  <c r="B104" i="5"/>
  <c r="C104" i="5"/>
  <c r="D104" i="5"/>
  <c r="E104" i="5"/>
  <c r="F104" i="5"/>
  <c r="G104" i="5"/>
  <c r="H104" i="5"/>
  <c r="A105" i="5"/>
  <c r="B105" i="5"/>
  <c r="C105" i="5"/>
  <c r="D105" i="5"/>
  <c r="E105" i="5"/>
  <c r="F105" i="5"/>
  <c r="G105" i="5"/>
  <c r="H105" i="5"/>
  <c r="A106" i="5"/>
  <c r="B106" i="5"/>
  <c r="C106" i="5"/>
  <c r="D106" i="5"/>
  <c r="E106" i="5"/>
  <c r="F106" i="5"/>
  <c r="G106" i="5"/>
  <c r="H106" i="5"/>
  <c r="A107" i="5"/>
  <c r="B107" i="5"/>
  <c r="C107" i="5"/>
  <c r="D107" i="5"/>
  <c r="E107" i="5"/>
  <c r="F107" i="5"/>
  <c r="G107" i="5"/>
  <c r="H107" i="5"/>
  <c r="A108" i="5"/>
  <c r="B108" i="5"/>
  <c r="C108" i="5"/>
  <c r="D108" i="5"/>
  <c r="E108" i="5"/>
  <c r="F108" i="5"/>
  <c r="G108" i="5"/>
  <c r="H108" i="5"/>
  <c r="A109" i="5"/>
  <c r="B109" i="5"/>
  <c r="C109" i="5"/>
  <c r="D109" i="5"/>
  <c r="E109" i="5"/>
  <c r="F109" i="5"/>
  <c r="G109" i="5"/>
  <c r="H109" i="5"/>
  <c r="A110" i="5"/>
  <c r="B110" i="5"/>
  <c r="C110" i="5"/>
  <c r="D110" i="5"/>
  <c r="E110" i="5"/>
  <c r="F110" i="5"/>
  <c r="G110" i="5"/>
  <c r="H110" i="5"/>
  <c r="A111" i="5"/>
  <c r="B111" i="5"/>
  <c r="C111" i="5"/>
  <c r="D111" i="5"/>
  <c r="E111" i="5"/>
  <c r="F111" i="5"/>
  <c r="G111" i="5"/>
  <c r="H111" i="5"/>
  <c r="A112" i="5"/>
  <c r="B112" i="5"/>
  <c r="C112" i="5"/>
  <c r="D112" i="5"/>
  <c r="E112" i="5"/>
  <c r="F112" i="5"/>
  <c r="G112" i="5"/>
  <c r="H112" i="5"/>
  <c r="A113" i="5"/>
  <c r="B113" i="5"/>
  <c r="C113" i="5"/>
  <c r="D113" i="5"/>
  <c r="E113" i="5"/>
  <c r="F113" i="5"/>
  <c r="G113" i="5"/>
  <c r="H113" i="5"/>
  <c r="A114" i="5"/>
  <c r="B114" i="5"/>
  <c r="C114" i="5"/>
  <c r="D114" i="5"/>
  <c r="E114" i="5"/>
  <c r="F114" i="5"/>
  <c r="G114" i="5"/>
  <c r="H114" i="5"/>
  <c r="A115" i="5"/>
  <c r="B115" i="5"/>
  <c r="C115" i="5"/>
  <c r="D115" i="5"/>
  <c r="E115" i="5"/>
  <c r="F115" i="5"/>
  <c r="G115" i="5"/>
  <c r="H115" i="5"/>
  <c r="A116" i="5"/>
  <c r="B116" i="5"/>
  <c r="C116" i="5"/>
  <c r="D116" i="5"/>
  <c r="E116" i="5"/>
  <c r="F116" i="5"/>
  <c r="G116" i="5"/>
  <c r="H116" i="5"/>
  <c r="A117" i="5"/>
  <c r="B117" i="5"/>
  <c r="C117" i="5"/>
  <c r="D117" i="5"/>
  <c r="E117" i="5"/>
  <c r="F117" i="5"/>
  <c r="G117" i="5"/>
  <c r="H117" i="5"/>
  <c r="A118" i="5"/>
  <c r="B118" i="5"/>
  <c r="C118" i="5"/>
  <c r="D118" i="5"/>
  <c r="E118" i="5"/>
  <c r="F118" i="5"/>
  <c r="G118" i="5"/>
  <c r="H118" i="5"/>
  <c r="A119" i="5"/>
  <c r="B119" i="5"/>
  <c r="C119" i="5"/>
  <c r="D119" i="5"/>
  <c r="E119" i="5"/>
  <c r="F119" i="5"/>
  <c r="G119" i="5"/>
  <c r="H119" i="5"/>
  <c r="A120" i="5"/>
  <c r="B120" i="5"/>
  <c r="C120" i="5"/>
  <c r="D120" i="5"/>
  <c r="E120" i="5"/>
  <c r="F120" i="5"/>
  <c r="G120" i="5"/>
  <c r="H120" i="5"/>
  <c r="A121" i="5"/>
  <c r="B121" i="5"/>
  <c r="C121" i="5"/>
  <c r="D121" i="5"/>
  <c r="E121" i="5"/>
  <c r="F121" i="5"/>
  <c r="G121" i="5"/>
  <c r="H121" i="5"/>
  <c r="A122" i="5"/>
  <c r="B122" i="5"/>
  <c r="C122" i="5"/>
  <c r="D122" i="5"/>
  <c r="E122" i="5"/>
  <c r="F122" i="5"/>
  <c r="G122" i="5"/>
  <c r="H122" i="5"/>
  <c r="A123" i="5"/>
  <c r="B123" i="5"/>
  <c r="C123" i="5"/>
  <c r="D123" i="5"/>
  <c r="E123" i="5"/>
  <c r="F123" i="5"/>
  <c r="G123" i="5"/>
  <c r="H123" i="5"/>
  <c r="A124" i="5"/>
  <c r="B124" i="5"/>
  <c r="C124" i="5"/>
  <c r="D124" i="5"/>
  <c r="E124" i="5"/>
  <c r="F124" i="5"/>
  <c r="G124" i="5"/>
  <c r="H124" i="5"/>
  <c r="A125" i="5"/>
  <c r="B125" i="5"/>
  <c r="C125" i="5"/>
  <c r="D125" i="5"/>
  <c r="E125" i="5"/>
  <c r="F125" i="5"/>
  <c r="G125" i="5"/>
  <c r="H125" i="5"/>
  <c r="A126" i="5"/>
  <c r="B126" i="5"/>
  <c r="C126" i="5"/>
  <c r="D126" i="5"/>
  <c r="E126" i="5"/>
  <c r="F126" i="5"/>
  <c r="G126" i="5"/>
  <c r="H126" i="5"/>
  <c r="A127" i="5"/>
  <c r="B127" i="5"/>
  <c r="C127" i="5"/>
  <c r="D127" i="5"/>
  <c r="E127" i="5"/>
  <c r="F127" i="5"/>
  <c r="G127" i="5"/>
  <c r="H127" i="5"/>
  <c r="A128" i="5"/>
  <c r="B128" i="5"/>
  <c r="C128" i="5"/>
  <c r="D128" i="5"/>
  <c r="E128" i="5"/>
  <c r="F128" i="5"/>
  <c r="G128" i="5"/>
  <c r="H128" i="5"/>
  <c r="A129" i="5"/>
  <c r="B129" i="5"/>
  <c r="C129" i="5"/>
  <c r="D129" i="5"/>
  <c r="E129" i="5"/>
  <c r="F129" i="5"/>
  <c r="G129" i="5"/>
  <c r="H129" i="5"/>
  <c r="A130" i="5"/>
  <c r="B130" i="5"/>
  <c r="C130" i="5"/>
  <c r="D130" i="5"/>
  <c r="E130" i="5"/>
  <c r="F130" i="5"/>
  <c r="G130" i="5"/>
  <c r="H130" i="5"/>
  <c r="A131" i="5"/>
  <c r="B131" i="5"/>
  <c r="C131" i="5"/>
  <c r="D131" i="5"/>
  <c r="E131" i="5"/>
  <c r="F131" i="5"/>
  <c r="G131" i="5"/>
  <c r="H131" i="5"/>
  <c r="A132" i="5"/>
  <c r="B132" i="5"/>
  <c r="C132" i="5"/>
  <c r="D132" i="5"/>
  <c r="E132" i="5"/>
  <c r="F132" i="5"/>
  <c r="G132" i="5"/>
  <c r="H132" i="5"/>
  <c r="A133" i="5"/>
  <c r="B133" i="5"/>
  <c r="C133" i="5"/>
  <c r="D133" i="5"/>
  <c r="E133" i="5"/>
  <c r="F133" i="5"/>
  <c r="G133" i="5"/>
  <c r="H133" i="5"/>
  <c r="A134" i="5"/>
  <c r="B134" i="5"/>
  <c r="C134" i="5"/>
  <c r="D134" i="5"/>
  <c r="E134" i="5"/>
  <c r="F134" i="5"/>
  <c r="G134" i="5"/>
  <c r="H134" i="5"/>
  <c r="A135" i="5"/>
  <c r="B135" i="5"/>
  <c r="C135" i="5"/>
  <c r="D135" i="5"/>
  <c r="E135" i="5"/>
  <c r="F135" i="5"/>
  <c r="G135" i="5"/>
  <c r="H135" i="5"/>
  <c r="A136" i="5"/>
  <c r="B136" i="5"/>
  <c r="C136" i="5"/>
  <c r="D136" i="5"/>
  <c r="E136" i="5"/>
  <c r="F136" i="5"/>
  <c r="G136" i="5"/>
  <c r="H136" i="5"/>
  <c r="A137" i="5"/>
  <c r="B137" i="5"/>
  <c r="C137" i="5"/>
  <c r="D137" i="5"/>
  <c r="E137" i="5"/>
  <c r="F137" i="5"/>
  <c r="G137" i="5"/>
  <c r="H137" i="5"/>
  <c r="A138" i="5"/>
  <c r="B138" i="5"/>
  <c r="C138" i="5"/>
  <c r="D138" i="5"/>
  <c r="E138" i="5"/>
  <c r="F138" i="5"/>
  <c r="G138" i="5"/>
  <c r="H138" i="5"/>
  <c r="A139" i="5"/>
  <c r="B139" i="5"/>
  <c r="C139" i="5"/>
  <c r="D139" i="5"/>
  <c r="E139" i="5"/>
  <c r="F139" i="5"/>
  <c r="G139" i="5"/>
  <c r="H139" i="5"/>
  <c r="A140" i="5"/>
  <c r="B140" i="5"/>
  <c r="C140" i="5"/>
  <c r="D140" i="5"/>
  <c r="E140" i="5"/>
  <c r="F140" i="5"/>
  <c r="G140" i="5"/>
  <c r="H140" i="5"/>
  <c r="A141" i="5"/>
  <c r="B141" i="5"/>
  <c r="C141" i="5"/>
  <c r="D141" i="5"/>
  <c r="E141" i="5"/>
  <c r="F141" i="5"/>
  <c r="G141" i="5"/>
  <c r="H141" i="5"/>
  <c r="A142" i="5"/>
  <c r="B142" i="5"/>
  <c r="C142" i="5"/>
  <c r="D142" i="5"/>
  <c r="E142" i="5"/>
  <c r="F142" i="5"/>
  <c r="G142" i="5"/>
  <c r="H142" i="5"/>
  <c r="A143" i="5"/>
  <c r="B143" i="5"/>
  <c r="C143" i="5"/>
  <c r="D143" i="5"/>
  <c r="E143" i="5"/>
  <c r="F143" i="5"/>
  <c r="G143" i="5"/>
  <c r="H143" i="5"/>
  <c r="A144" i="5"/>
  <c r="B144" i="5"/>
  <c r="C144" i="5"/>
  <c r="D144" i="5"/>
  <c r="E144" i="5"/>
  <c r="F144" i="5"/>
  <c r="G144" i="5"/>
  <c r="H144" i="5"/>
  <c r="A145" i="5"/>
  <c r="B145" i="5"/>
  <c r="C145" i="5"/>
  <c r="D145" i="5"/>
  <c r="E145" i="5"/>
  <c r="F145" i="5"/>
  <c r="G145" i="5"/>
  <c r="H145" i="5"/>
  <c r="A146" i="5"/>
  <c r="B146" i="5"/>
  <c r="C146" i="5"/>
  <c r="D146" i="5"/>
  <c r="E146" i="5"/>
  <c r="F146" i="5"/>
  <c r="G146" i="5"/>
  <c r="H146" i="5"/>
  <c r="A147" i="5"/>
  <c r="B147" i="5"/>
  <c r="C147" i="5"/>
  <c r="D147" i="5"/>
  <c r="E147" i="5"/>
  <c r="F147" i="5"/>
  <c r="G147" i="5"/>
  <c r="H147" i="5"/>
  <c r="A148" i="5"/>
  <c r="B148" i="5"/>
  <c r="C148" i="5"/>
  <c r="D148" i="5"/>
  <c r="E148" i="5"/>
  <c r="F148" i="5"/>
  <c r="G148" i="5"/>
  <c r="H148" i="5"/>
  <c r="A149" i="5"/>
  <c r="B149" i="5"/>
  <c r="C149" i="5"/>
  <c r="D149" i="5"/>
  <c r="E149" i="5"/>
  <c r="F149" i="5"/>
  <c r="G149" i="5"/>
  <c r="H149" i="5"/>
  <c r="A150" i="5"/>
  <c r="B150" i="5"/>
  <c r="C150" i="5"/>
  <c r="D150" i="5"/>
  <c r="E150" i="5"/>
  <c r="F150" i="5"/>
  <c r="G150" i="5"/>
  <c r="H150" i="5"/>
  <c r="A151" i="5"/>
  <c r="B151" i="5"/>
  <c r="C151" i="5"/>
  <c r="D151" i="5"/>
  <c r="E151" i="5"/>
  <c r="F151" i="5"/>
  <c r="G151" i="5"/>
  <c r="H151" i="5"/>
  <c r="A152" i="5"/>
  <c r="B152" i="5"/>
  <c r="C152" i="5"/>
  <c r="D152" i="5"/>
  <c r="E152" i="5"/>
  <c r="F152" i="5"/>
  <c r="G152" i="5"/>
  <c r="H152" i="5"/>
  <c r="A153" i="5"/>
  <c r="B153" i="5"/>
  <c r="C153" i="5"/>
  <c r="D153" i="5"/>
  <c r="E153" i="5"/>
  <c r="F153" i="5"/>
  <c r="G153" i="5"/>
  <c r="H153" i="5"/>
  <c r="H4" i="5"/>
  <c r="F4" i="5"/>
  <c r="D4" i="5"/>
  <c r="G4" i="5"/>
  <c r="E4" i="5"/>
  <c r="C4" i="5"/>
  <c r="A4" i="5"/>
  <c r="F3" i="5"/>
  <c r="D3" i="5"/>
  <c r="B4" i="5"/>
  <c r="N4" i="5"/>
  <c r="N23" i="5"/>
  <c r="N53" i="5"/>
  <c r="N24" i="5"/>
  <c r="N41" i="5"/>
  <c r="N25" i="5"/>
  <c r="N11" i="5"/>
  <c r="N76" i="5"/>
  <c r="N18" i="5"/>
  <c r="N14" i="5"/>
  <c r="N17" i="5"/>
  <c r="N22" i="5"/>
  <c r="N62" i="5"/>
  <c r="N46" i="5"/>
  <c r="N61" i="5"/>
  <c r="N83" i="5"/>
  <c r="N13" i="5"/>
  <c r="N9" i="5"/>
  <c r="N35" i="5"/>
  <c r="N117" i="5"/>
  <c r="N142" i="5"/>
  <c r="N42" i="5"/>
  <c r="N12" i="5"/>
  <c r="N47" i="5"/>
  <c r="N16" i="5"/>
  <c r="N31" i="5"/>
  <c r="N29" i="5"/>
  <c r="N30" i="5"/>
  <c r="N54" i="5"/>
  <c r="N137" i="5"/>
  <c r="N141" i="5"/>
  <c r="N75" i="5"/>
  <c r="N6" i="5"/>
  <c r="N38" i="5"/>
  <c r="N34" i="5"/>
  <c r="N49" i="5"/>
  <c r="N37" i="5"/>
  <c r="N10" i="5"/>
  <c r="N51" i="5"/>
  <c r="N20" i="5"/>
  <c r="N19" i="5"/>
  <c r="N40" i="5"/>
  <c r="N55" i="5"/>
  <c r="N90" i="5"/>
  <c r="N28" i="5"/>
  <c r="N43" i="5"/>
  <c r="N32" i="5"/>
  <c r="N8" i="5"/>
  <c r="N48" i="5"/>
  <c r="N7" i="5"/>
  <c r="N59" i="5"/>
  <c r="N52" i="5"/>
  <c r="N15" i="5"/>
  <c r="N68" i="5"/>
  <c r="N124" i="5"/>
  <c r="N119" i="5"/>
  <c r="N79" i="5"/>
  <c r="N96" i="5"/>
  <c r="N129" i="5"/>
  <c r="N60" i="5"/>
  <c r="N45" i="5"/>
  <c r="N86" i="5"/>
  <c r="N94" i="5"/>
  <c r="N65" i="5"/>
  <c r="N44" i="5"/>
  <c r="N33" i="5"/>
  <c r="N134" i="5"/>
  <c r="N56" i="5"/>
  <c r="N87" i="5"/>
  <c r="N104" i="5"/>
  <c r="N63" i="5"/>
  <c r="N150" i="5"/>
  <c r="N5" i="5"/>
  <c r="N109" i="5"/>
  <c r="N26" i="5"/>
  <c r="N84" i="5"/>
  <c r="N152" i="5"/>
  <c r="N133" i="5"/>
  <c r="N149" i="5"/>
  <c r="N130" i="5"/>
  <c r="N21" i="5"/>
  <c r="N145" i="5"/>
  <c r="N72" i="5"/>
  <c r="N67" i="5"/>
  <c r="N110" i="5"/>
  <c r="N36" i="5"/>
  <c r="N73" i="5"/>
  <c r="N148" i="5"/>
  <c r="N78" i="5"/>
  <c r="N99" i="5"/>
  <c r="N66" i="5"/>
  <c r="N57" i="5"/>
  <c r="N126" i="5"/>
  <c r="N92" i="5"/>
  <c r="N103" i="5"/>
  <c r="N95" i="5"/>
  <c r="N122" i="5"/>
  <c r="N139" i="5"/>
  <c r="N71" i="5"/>
  <c r="N64" i="5"/>
  <c r="N125" i="5"/>
  <c r="N102" i="5"/>
  <c r="N135" i="5"/>
  <c r="N146" i="5"/>
  <c r="N101" i="5"/>
  <c r="N105" i="5"/>
  <c r="N121" i="5"/>
  <c r="N97" i="5"/>
  <c r="N115" i="5"/>
  <c r="N88" i="5"/>
  <c r="N91" i="5"/>
  <c r="N143" i="5"/>
  <c r="N107" i="5"/>
  <c r="N112" i="5"/>
  <c r="N77" i="5"/>
  <c r="N93" i="5"/>
  <c r="N106" i="5"/>
  <c r="N123" i="5"/>
  <c r="N132" i="5"/>
  <c r="N127" i="5"/>
  <c r="N70" i="5"/>
  <c r="N58" i="5"/>
  <c r="N108" i="5"/>
  <c r="N27" i="5"/>
  <c r="N69" i="5"/>
  <c r="N147" i="5"/>
  <c r="N128" i="5"/>
  <c r="N120" i="5"/>
  <c r="N116" i="5"/>
  <c r="N50" i="5"/>
  <c r="N113" i="5"/>
  <c r="N138" i="5"/>
  <c r="N74" i="5"/>
  <c r="N131" i="5"/>
  <c r="N98" i="5"/>
  <c r="N111" i="5"/>
  <c r="N89" i="5"/>
  <c r="N153" i="5"/>
  <c r="N85" i="5"/>
  <c r="N82" i="5"/>
  <c r="N80" i="5"/>
  <c r="N118" i="5"/>
  <c r="N140" i="5"/>
  <c r="N114" i="5"/>
  <c r="N151" i="5"/>
  <c r="N136" i="5"/>
  <c r="N100" i="5"/>
  <c r="N81" i="5"/>
  <c r="N144" i="5"/>
  <c r="N39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4" i="4"/>
  <c r="P20" i="10" l="1"/>
  <c r="P37" i="10"/>
  <c r="P26" i="10"/>
  <c r="P31" i="10"/>
  <c r="P11" i="10"/>
  <c r="Q13" i="10"/>
  <c r="P33" i="10"/>
  <c r="P5" i="10"/>
  <c r="R5" i="10"/>
  <c r="P27" i="10"/>
  <c r="P12" i="10"/>
  <c r="P43" i="10"/>
  <c r="O23" i="10"/>
  <c r="P4" i="10"/>
  <c r="R4" i="10"/>
  <c r="O5" i="10"/>
  <c r="P7" i="10"/>
  <c r="P14" i="10"/>
  <c r="O35" i="10"/>
  <c r="R6" i="10"/>
  <c r="R9" i="10"/>
  <c r="O17" i="10"/>
  <c r="O21" i="10"/>
  <c r="Q8" i="10"/>
  <c r="Q11" i="10"/>
  <c r="O6" i="10"/>
  <c r="O12" i="10"/>
  <c r="P18" i="10"/>
  <c r="P29" i="10"/>
  <c r="P24" i="10"/>
  <c r="O36" i="10"/>
  <c r="O41" i="10"/>
  <c r="P6" i="10"/>
  <c r="O4" i="10"/>
  <c r="P17" i="10"/>
  <c r="P23" i="10"/>
  <c r="O26" i="10"/>
  <c r="P28" i="10"/>
  <c r="P16" i="9"/>
  <c r="P19" i="9"/>
  <c r="O4" i="9"/>
  <c r="O13" i="10"/>
  <c r="Q17" i="10"/>
  <c r="R19" i="10"/>
  <c r="Q9" i="10"/>
  <c r="Q43" i="10"/>
  <c r="Q38" i="10"/>
  <c r="Q33" i="10"/>
  <c r="Q31" i="10"/>
  <c r="Q20" i="10"/>
  <c r="Q25" i="10"/>
  <c r="Q19" i="10"/>
  <c r="Q15" i="10"/>
  <c r="O8" i="10"/>
  <c r="R12" i="10"/>
  <c r="R17" i="10"/>
  <c r="R21" i="10"/>
  <c r="R23" i="10"/>
  <c r="R35" i="10"/>
  <c r="P41" i="10"/>
  <c r="Q5" i="10"/>
  <c r="R7" i="10"/>
  <c r="O9" i="10"/>
  <c r="R14" i="10"/>
  <c r="O15" i="10"/>
  <c r="P16" i="10"/>
  <c r="O19" i="10"/>
  <c r="R29" i="10"/>
  <c r="O25" i="10"/>
  <c r="R24" i="10"/>
  <c r="R30" i="10"/>
  <c r="O31" i="10"/>
  <c r="P34" i="10"/>
  <c r="O33" i="10"/>
  <c r="P39" i="10"/>
  <c r="O38" i="10"/>
  <c r="R37" i="10"/>
  <c r="O43" i="10"/>
  <c r="O11" i="10"/>
  <c r="Q10" i="10"/>
  <c r="Q12" i="10"/>
  <c r="Q16" i="10"/>
  <c r="P21" i="10"/>
  <c r="R26" i="10"/>
  <c r="P35" i="10"/>
  <c r="P36" i="10"/>
  <c r="R36" i="10"/>
  <c r="R41" i="10"/>
  <c r="R8" i="10"/>
  <c r="R11" i="10"/>
  <c r="O7" i="10"/>
  <c r="Q7" i="10"/>
  <c r="P10" i="10"/>
  <c r="R10" i="10"/>
  <c r="P9" i="10"/>
  <c r="O14" i="10"/>
  <c r="Q14" i="10"/>
  <c r="P13" i="10"/>
  <c r="R13" i="10"/>
  <c r="P15" i="10"/>
  <c r="O18" i="10"/>
  <c r="Q18" i="10"/>
  <c r="R18" i="10"/>
  <c r="R16" i="10"/>
  <c r="P19" i="10"/>
  <c r="O29" i="10"/>
  <c r="Q29" i="10"/>
  <c r="P22" i="10"/>
  <c r="R22" i="10"/>
  <c r="P25" i="10"/>
  <c r="O24" i="10"/>
  <c r="Q24" i="10"/>
  <c r="P30" i="10"/>
  <c r="O20" i="10"/>
  <c r="O27" i="10"/>
  <c r="Q27" i="10"/>
  <c r="R27" i="10"/>
  <c r="R28" i="10"/>
  <c r="O32" i="10"/>
  <c r="Q32" i="10"/>
  <c r="R32" i="10"/>
  <c r="R34" i="10"/>
  <c r="O40" i="10"/>
  <c r="Q40" i="10"/>
  <c r="R40" i="10"/>
  <c r="R39" i="10"/>
  <c r="P38" i="10"/>
  <c r="O37" i="10"/>
  <c r="Q37" i="10"/>
  <c r="P42" i="10"/>
  <c r="R42" i="10"/>
  <c r="Q4" i="10"/>
  <c r="P8" i="10"/>
  <c r="Q6" i="10"/>
  <c r="O10" i="10"/>
  <c r="R15" i="10"/>
  <c r="O16" i="10"/>
  <c r="Q21" i="10"/>
  <c r="O22" i="10"/>
  <c r="Q22" i="10"/>
  <c r="R25" i="10"/>
  <c r="Q23" i="10"/>
  <c r="O30" i="10"/>
  <c r="Q30" i="10"/>
  <c r="R20" i="10"/>
  <c r="Q26" i="10"/>
  <c r="O28" i="10"/>
  <c r="Q28" i="10"/>
  <c r="R31" i="10"/>
  <c r="Q35" i="10"/>
  <c r="P32" i="10"/>
  <c r="O34" i="10"/>
  <c r="Q34" i="10"/>
  <c r="R33" i="10"/>
  <c r="Q36" i="10"/>
  <c r="P40" i="10"/>
  <c r="O39" i="10"/>
  <c r="Q39" i="10"/>
  <c r="R38" i="10"/>
  <c r="Q41" i="10"/>
  <c r="O42" i="10"/>
  <c r="Q42" i="10"/>
  <c r="R43" i="10"/>
  <c r="O16" i="9"/>
  <c r="O11" i="9"/>
  <c r="O7" i="9"/>
  <c r="O21" i="9"/>
  <c r="R12" i="9"/>
  <c r="R20" i="9"/>
  <c r="R13" i="9"/>
  <c r="R19" i="9"/>
  <c r="R17" i="9"/>
  <c r="O5" i="9"/>
  <c r="O10" i="9"/>
  <c r="O8" i="9"/>
  <c r="O15" i="9"/>
  <c r="P6" i="9"/>
  <c r="R6" i="9"/>
  <c r="P5" i="9"/>
  <c r="P9" i="9"/>
  <c r="R9" i="9"/>
  <c r="P10" i="9"/>
  <c r="P18" i="9"/>
  <c r="R18" i="9"/>
  <c r="P8" i="9"/>
  <c r="P14" i="9"/>
  <c r="R14" i="9"/>
  <c r="P15" i="9"/>
  <c r="Q14" i="9"/>
  <c r="Q18" i="9"/>
  <c r="Q9" i="9"/>
  <c r="Q6" i="9"/>
  <c r="Q4" i="9"/>
  <c r="Q16" i="9"/>
  <c r="Q11" i="9"/>
  <c r="Q7" i="9"/>
  <c r="Q21" i="9"/>
  <c r="P4" i="9"/>
  <c r="R4" i="9"/>
  <c r="P17" i="9"/>
  <c r="R16" i="9"/>
  <c r="P11" i="9"/>
  <c r="R11" i="9"/>
  <c r="P13" i="9"/>
  <c r="P7" i="9"/>
  <c r="R7" i="9"/>
  <c r="P20" i="9"/>
  <c r="P21" i="9"/>
  <c r="R21" i="9"/>
  <c r="P12" i="9"/>
  <c r="Q17" i="9"/>
  <c r="Q5" i="9"/>
  <c r="Q19" i="9"/>
  <c r="Q10" i="9"/>
  <c r="Q13" i="9"/>
  <c r="Q8" i="9"/>
  <c r="Q20" i="9"/>
  <c r="Q15" i="9"/>
  <c r="Q12" i="9"/>
  <c r="O6" i="9"/>
  <c r="O9" i="9"/>
  <c r="O18" i="9"/>
  <c r="O14" i="9"/>
  <c r="O17" i="9"/>
  <c r="R5" i="9"/>
  <c r="O19" i="9"/>
  <c r="R10" i="9"/>
  <c r="O13" i="9"/>
  <c r="R8" i="9"/>
  <c r="O20" i="9"/>
  <c r="R15" i="9"/>
  <c r="O12" i="9"/>
  <c r="B31" i="8"/>
  <c r="A95" i="8"/>
  <c r="B94" i="8"/>
  <c r="A93" i="8"/>
  <c r="B92" i="8"/>
  <c r="A87" i="8"/>
  <c r="A75" i="8"/>
  <c r="A61" i="8"/>
  <c r="A59" i="8"/>
  <c r="B56" i="8"/>
  <c r="B48" i="8"/>
  <c r="A39" i="8"/>
  <c r="B36" i="8"/>
  <c r="A29" i="8"/>
  <c r="A27" i="8"/>
  <c r="B24" i="8"/>
  <c r="A83" i="8"/>
  <c r="A73" i="8"/>
  <c r="B72" i="8"/>
  <c r="A69" i="8"/>
  <c r="A43" i="8"/>
  <c r="A41" i="8"/>
  <c r="B28" i="8"/>
  <c r="A25" i="8"/>
  <c r="A23" i="8"/>
  <c r="A21" i="8"/>
  <c r="A17" i="8"/>
  <c r="B14" i="8"/>
  <c r="B13" i="8"/>
  <c r="B10" i="8"/>
  <c r="B9" i="8"/>
  <c r="B6" i="8"/>
  <c r="B5" i="8"/>
  <c r="B93" i="8"/>
  <c r="B80" i="8"/>
  <c r="B76" i="8"/>
  <c r="A67" i="8"/>
  <c r="A65" i="8"/>
  <c r="B64" i="8"/>
  <c r="B52" i="8"/>
  <c r="A47" i="8"/>
  <c r="A45" i="8"/>
  <c r="B32" i="8"/>
  <c r="A14" i="8"/>
  <c r="A10" i="8"/>
  <c r="A6" i="8"/>
  <c r="A91" i="8"/>
  <c r="B88" i="8"/>
  <c r="A85" i="8"/>
  <c r="B84" i="8"/>
  <c r="A81" i="8"/>
  <c r="A77" i="8"/>
  <c r="A51" i="8"/>
  <c r="A49" i="8"/>
  <c r="B40" i="8"/>
  <c r="A35" i="8"/>
  <c r="A31" i="8"/>
  <c r="B20" i="8"/>
  <c r="A15" i="8"/>
  <c r="A11" i="8"/>
  <c r="A7" i="8"/>
  <c r="A89" i="8"/>
  <c r="A79" i="8"/>
  <c r="A71" i="8"/>
  <c r="B68" i="8"/>
  <c r="A19" i="8"/>
  <c r="A37" i="8"/>
  <c r="B44" i="8"/>
  <c r="A57" i="8"/>
  <c r="C96" i="8"/>
  <c r="C89" i="8"/>
  <c r="D88" i="8"/>
  <c r="C86" i="8"/>
  <c r="D82" i="8"/>
  <c r="C81" i="8"/>
  <c r="D80" i="8"/>
  <c r="C74" i="8"/>
  <c r="C69" i="8"/>
  <c r="D68" i="8"/>
  <c r="D62" i="8"/>
  <c r="C57" i="8"/>
  <c r="D54" i="8"/>
  <c r="C49" i="8"/>
  <c r="C46" i="8"/>
  <c r="P6" i="8" s="1"/>
  <c r="D44" i="8"/>
  <c r="D42" i="8"/>
  <c r="C37" i="8"/>
  <c r="C34" i="8"/>
  <c r="C25" i="8"/>
  <c r="D22" i="8"/>
  <c r="D4" i="8"/>
  <c r="D5" i="8"/>
  <c r="P8" i="8" s="1"/>
  <c r="D8" i="8"/>
  <c r="D9" i="8"/>
  <c r="D12" i="8"/>
  <c r="D13" i="8"/>
  <c r="D16" i="8"/>
  <c r="C22" i="8"/>
  <c r="D24" i="8"/>
  <c r="D26" i="8"/>
  <c r="C33" i="8"/>
  <c r="C38" i="8"/>
  <c r="C42" i="8"/>
  <c r="C53" i="8"/>
  <c r="C58" i="8"/>
  <c r="D60" i="8"/>
  <c r="C62" i="8"/>
  <c r="C70" i="8"/>
  <c r="D78" i="8"/>
  <c r="D94" i="8"/>
  <c r="D7" i="8"/>
  <c r="D11" i="8"/>
  <c r="D15" i="8"/>
  <c r="C18" i="8"/>
  <c r="D20" i="8"/>
  <c r="C29" i="8"/>
  <c r="E33" i="8"/>
  <c r="D36" i="8"/>
  <c r="D38" i="8"/>
  <c r="D40" i="8"/>
  <c r="E49" i="8"/>
  <c r="C54" i="8"/>
  <c r="D56" i="8"/>
  <c r="D58" i="8"/>
  <c r="C66" i="8"/>
  <c r="D70" i="8"/>
  <c r="D74" i="8"/>
  <c r="C77" i="8"/>
  <c r="E81" i="8"/>
  <c r="D84" i="8"/>
  <c r="C85" i="8"/>
  <c r="C90" i="8"/>
  <c r="H5" i="8"/>
  <c r="H90" i="8"/>
  <c r="H76" i="8"/>
  <c r="H70" i="8"/>
  <c r="H52" i="8"/>
  <c r="H50" i="8"/>
  <c r="H40" i="8"/>
  <c r="H32" i="8"/>
  <c r="H30" i="8"/>
  <c r="H20" i="8"/>
  <c r="H18" i="8"/>
  <c r="H7" i="8"/>
  <c r="H11" i="8"/>
  <c r="H15" i="8"/>
  <c r="D18" i="8"/>
  <c r="C30" i="8"/>
  <c r="P29" i="8" s="1"/>
  <c r="D32" i="8"/>
  <c r="D34" i="8"/>
  <c r="H36" i="8"/>
  <c r="H38" i="8"/>
  <c r="C45" i="8"/>
  <c r="D48" i="8"/>
  <c r="C50" i="8"/>
  <c r="D52" i="8"/>
  <c r="H54" i="8"/>
  <c r="H56" i="8"/>
  <c r="H58" i="8"/>
  <c r="C61" i="8"/>
  <c r="D64" i="8"/>
  <c r="C65" i="8"/>
  <c r="D66" i="8"/>
  <c r="H74" i="8"/>
  <c r="D76" i="8"/>
  <c r="H80" i="8"/>
  <c r="H84" i="8"/>
  <c r="D90" i="8"/>
  <c r="P94" i="8" s="1"/>
  <c r="D92" i="8"/>
  <c r="G93" i="8"/>
  <c r="D96" i="8"/>
  <c r="E96" i="8"/>
  <c r="F95" i="8"/>
  <c r="F94" i="8"/>
  <c r="E90" i="8"/>
  <c r="F89" i="8"/>
  <c r="E86" i="8"/>
  <c r="F85" i="8"/>
  <c r="E82" i="8"/>
  <c r="F81" i="8"/>
  <c r="Q93" i="8" s="1"/>
  <c r="E78" i="8"/>
  <c r="F77" i="8"/>
  <c r="E74" i="8"/>
  <c r="F73" i="8"/>
  <c r="E70" i="8"/>
  <c r="F69" i="8"/>
  <c r="E66" i="8"/>
  <c r="F65" i="8"/>
  <c r="E62" i="8"/>
  <c r="F61" i="8"/>
  <c r="E58" i="8"/>
  <c r="F57" i="8"/>
  <c r="E54" i="8"/>
  <c r="F53" i="8"/>
  <c r="E50" i="8"/>
  <c r="F49" i="8"/>
  <c r="E46" i="8"/>
  <c r="F45" i="8"/>
  <c r="E42" i="8"/>
  <c r="F41" i="8"/>
  <c r="E38" i="8"/>
  <c r="F37" i="8"/>
  <c r="E34" i="8"/>
  <c r="F33" i="8"/>
  <c r="E30" i="8"/>
  <c r="F29" i="8"/>
  <c r="E26" i="8"/>
  <c r="F25" i="8"/>
  <c r="E22" i="8"/>
  <c r="F21" i="8"/>
  <c r="E18" i="8"/>
  <c r="F17" i="8"/>
  <c r="Q61" i="8" s="1"/>
  <c r="F96" i="8"/>
  <c r="E94" i="8"/>
  <c r="F93" i="8"/>
  <c r="F92" i="8"/>
  <c r="F88" i="8"/>
  <c r="F84" i="8"/>
  <c r="F80" i="8"/>
  <c r="F76" i="8"/>
  <c r="F72" i="8"/>
  <c r="F68" i="8"/>
  <c r="F64" i="8"/>
  <c r="F60" i="8"/>
  <c r="F56" i="8"/>
  <c r="F52" i="8"/>
  <c r="F48" i="8"/>
  <c r="F44" i="8"/>
  <c r="F40" i="8"/>
  <c r="F36" i="8"/>
  <c r="F32" i="8"/>
  <c r="F28" i="8"/>
  <c r="F24" i="8"/>
  <c r="F20" i="8"/>
  <c r="F16" i="8"/>
  <c r="E13" i="8"/>
  <c r="F12" i="8"/>
  <c r="E9" i="8"/>
  <c r="F8" i="8"/>
  <c r="E5" i="8"/>
  <c r="F4" i="8"/>
  <c r="E95" i="8"/>
  <c r="E93" i="8"/>
  <c r="E92" i="8"/>
  <c r="F90" i="8"/>
  <c r="E88" i="8"/>
  <c r="F86" i="8"/>
  <c r="Q43" i="8" s="1"/>
  <c r="E84" i="8"/>
  <c r="F82" i="8"/>
  <c r="E80" i="8"/>
  <c r="F78" i="8"/>
  <c r="E76" i="8"/>
  <c r="F74" i="8"/>
  <c r="E72" i="8"/>
  <c r="F70" i="8"/>
  <c r="E68" i="8"/>
  <c r="F66" i="8"/>
  <c r="E64" i="8"/>
  <c r="F62" i="8"/>
  <c r="Q42" i="8" s="1"/>
  <c r="E60" i="8"/>
  <c r="F58" i="8"/>
  <c r="E56" i="8"/>
  <c r="F54" i="8"/>
  <c r="Q90" i="8" s="1"/>
  <c r="E52" i="8"/>
  <c r="F50" i="8"/>
  <c r="E48" i="8"/>
  <c r="F46" i="8"/>
  <c r="Q6" i="8" s="1"/>
  <c r="E44" i="8"/>
  <c r="F42" i="8"/>
  <c r="E40" i="8"/>
  <c r="F38" i="8"/>
  <c r="E36" i="8"/>
  <c r="F34" i="8"/>
  <c r="E32" i="8"/>
  <c r="F30" i="8"/>
  <c r="E28" i="8"/>
  <c r="F26" i="8"/>
  <c r="E24" i="8"/>
  <c r="F22" i="8"/>
  <c r="Q55" i="8" s="1"/>
  <c r="E20" i="8"/>
  <c r="F18" i="8"/>
  <c r="E16" i="8"/>
  <c r="F15" i="8"/>
  <c r="E12" i="8"/>
  <c r="F11" i="8"/>
  <c r="E8" i="8"/>
  <c r="E4" i="8"/>
  <c r="F91" i="8"/>
  <c r="F87" i="8"/>
  <c r="F83" i="8"/>
  <c r="F79" i="8"/>
  <c r="Q4" i="8" s="1"/>
  <c r="F75" i="8"/>
  <c r="Q19" i="8" s="1"/>
  <c r="F71" i="8"/>
  <c r="F67" i="8"/>
  <c r="F63" i="8"/>
  <c r="F59" i="8"/>
  <c r="F55" i="8"/>
  <c r="F51" i="8"/>
  <c r="F47" i="8"/>
  <c r="F39" i="8"/>
  <c r="Q67" i="8" s="1"/>
  <c r="F35" i="8"/>
  <c r="F31" i="8"/>
  <c r="F27" i="8"/>
  <c r="F23" i="8"/>
  <c r="F19" i="8"/>
  <c r="E15" i="8"/>
  <c r="E7" i="8"/>
  <c r="F7" i="8"/>
  <c r="F43" i="8"/>
  <c r="F14" i="8"/>
  <c r="E11" i="8"/>
  <c r="F10" i="8"/>
  <c r="F6" i="8"/>
  <c r="E6" i="8"/>
  <c r="F9" i="8"/>
  <c r="E14" i="8"/>
  <c r="E19" i="8"/>
  <c r="E29" i="8"/>
  <c r="E35" i="8"/>
  <c r="E45" i="8"/>
  <c r="E51" i="8"/>
  <c r="E61" i="8"/>
  <c r="E67" i="8"/>
  <c r="E77" i="8"/>
  <c r="E83" i="8"/>
  <c r="E25" i="8"/>
  <c r="E31" i="8"/>
  <c r="E41" i="8"/>
  <c r="E47" i="8"/>
  <c r="E57" i="8"/>
  <c r="E63" i="8"/>
  <c r="E73" i="8"/>
  <c r="E79" i="8"/>
  <c r="E89" i="8"/>
  <c r="F5" i="8"/>
  <c r="E10" i="8"/>
  <c r="F13" i="8"/>
  <c r="E21" i="8"/>
  <c r="E27" i="8"/>
  <c r="E37" i="8"/>
  <c r="E43" i="8"/>
  <c r="E53" i="8"/>
  <c r="E59" i="8"/>
  <c r="E69" i="8"/>
  <c r="E75" i="8"/>
  <c r="E85" i="8"/>
  <c r="E91" i="8"/>
  <c r="H4" i="8"/>
  <c r="R5" i="8" s="1"/>
  <c r="H12" i="8"/>
  <c r="G21" i="8"/>
  <c r="G41" i="8"/>
  <c r="G61" i="8"/>
  <c r="G73" i="8"/>
  <c r="A8" i="8"/>
  <c r="G94" i="8"/>
  <c r="H93" i="8"/>
  <c r="G96" i="8"/>
  <c r="G92" i="8"/>
  <c r="H91" i="8"/>
  <c r="G88" i="8"/>
  <c r="R47" i="8" s="1"/>
  <c r="H87" i="8"/>
  <c r="G84" i="8"/>
  <c r="H83" i="8"/>
  <c r="G80" i="8"/>
  <c r="H79" i="8"/>
  <c r="G76" i="8"/>
  <c r="H75" i="8"/>
  <c r="G72" i="8"/>
  <c r="H71" i="8"/>
  <c r="G68" i="8"/>
  <c r="H67" i="8"/>
  <c r="G64" i="8"/>
  <c r="R30" i="8" s="1"/>
  <c r="H63" i="8"/>
  <c r="G60" i="8"/>
  <c r="H59" i="8"/>
  <c r="G56" i="8"/>
  <c r="H55" i="8"/>
  <c r="G52" i="8"/>
  <c r="H51" i="8"/>
  <c r="G48" i="8"/>
  <c r="H47" i="8"/>
  <c r="G44" i="8"/>
  <c r="H43" i="8"/>
  <c r="G40" i="8"/>
  <c r="H39" i="8"/>
  <c r="G36" i="8"/>
  <c r="H35" i="8"/>
  <c r="G32" i="8"/>
  <c r="H31" i="8"/>
  <c r="G28" i="8"/>
  <c r="H27" i="8"/>
  <c r="G24" i="8"/>
  <c r="R74" i="8" s="1"/>
  <c r="H23" i="8"/>
  <c r="G20" i="8"/>
  <c r="H19" i="8"/>
  <c r="G16" i="8"/>
  <c r="G5" i="8"/>
  <c r="H8" i="8"/>
  <c r="G9" i="8"/>
  <c r="G13" i="8"/>
  <c r="G17" i="8"/>
  <c r="G25" i="8"/>
  <c r="G29" i="8"/>
  <c r="G33" i="8"/>
  <c r="G37" i="8"/>
  <c r="G45" i="8"/>
  <c r="G49" i="8"/>
  <c r="G53" i="8"/>
  <c r="G57" i="8"/>
  <c r="G65" i="8"/>
  <c r="G69" i="8"/>
  <c r="G77" i="8"/>
  <c r="G81" i="8"/>
  <c r="G85" i="8"/>
  <c r="G89" i="8"/>
  <c r="A96" i="8"/>
  <c r="B95" i="8"/>
  <c r="B96" i="8"/>
  <c r="A94" i="8"/>
  <c r="A90" i="8"/>
  <c r="B89" i="8"/>
  <c r="A86" i="8"/>
  <c r="B85" i="8"/>
  <c r="A82" i="8"/>
  <c r="B81" i="8"/>
  <c r="A78" i="8"/>
  <c r="B77" i="8"/>
  <c r="A74" i="8"/>
  <c r="B73" i="8"/>
  <c r="A70" i="8"/>
  <c r="B69" i="8"/>
  <c r="A66" i="8"/>
  <c r="B65" i="8"/>
  <c r="A62" i="8"/>
  <c r="B61" i="8"/>
  <c r="A58" i="8"/>
  <c r="B57" i="8"/>
  <c r="A54" i="8"/>
  <c r="B53" i="8"/>
  <c r="O62" i="8" s="1"/>
  <c r="A50" i="8"/>
  <c r="B49" i="8"/>
  <c r="A46" i="8"/>
  <c r="B45" i="8"/>
  <c r="A42" i="8"/>
  <c r="B41" i="8"/>
  <c r="A38" i="8"/>
  <c r="B37" i="8"/>
  <c r="A34" i="8"/>
  <c r="B33" i="8"/>
  <c r="A30" i="8"/>
  <c r="B29" i="8"/>
  <c r="A26" i="8"/>
  <c r="B25" i="8"/>
  <c r="A22" i="8"/>
  <c r="B21" i="8"/>
  <c r="A18" i="8"/>
  <c r="B17" i="8"/>
  <c r="A4" i="8"/>
  <c r="G6" i="8"/>
  <c r="B7" i="8"/>
  <c r="H9" i="8"/>
  <c r="G10" i="8"/>
  <c r="B11" i="8"/>
  <c r="A12" i="8"/>
  <c r="H13" i="8"/>
  <c r="G14" i="8"/>
  <c r="B15" i="8"/>
  <c r="A16" i="8"/>
  <c r="H17" i="8"/>
  <c r="B19" i="8"/>
  <c r="G19" i="8"/>
  <c r="H21" i="8"/>
  <c r="B23" i="8"/>
  <c r="G23" i="8"/>
  <c r="H25" i="8"/>
  <c r="B27" i="8"/>
  <c r="G27" i="8"/>
  <c r="H29" i="8"/>
  <c r="G31" i="8"/>
  <c r="H33" i="8"/>
  <c r="B35" i="8"/>
  <c r="G35" i="8"/>
  <c r="H37" i="8"/>
  <c r="B39" i="8"/>
  <c r="O67" i="8" s="1"/>
  <c r="G39" i="8"/>
  <c r="H41" i="8"/>
  <c r="B43" i="8"/>
  <c r="G43" i="8"/>
  <c r="H45" i="8"/>
  <c r="B47" i="8"/>
  <c r="G47" i="8"/>
  <c r="H49" i="8"/>
  <c r="B51" i="8"/>
  <c r="O89" i="8" s="1"/>
  <c r="G51" i="8"/>
  <c r="H53" i="8"/>
  <c r="B55" i="8"/>
  <c r="O17" i="8" s="1"/>
  <c r="G55" i="8"/>
  <c r="H57" i="8"/>
  <c r="B59" i="8"/>
  <c r="G59" i="8"/>
  <c r="H61" i="8"/>
  <c r="B63" i="8"/>
  <c r="G63" i="8"/>
  <c r="H65" i="8"/>
  <c r="B67" i="8"/>
  <c r="G67" i="8"/>
  <c r="H69" i="8"/>
  <c r="B71" i="8"/>
  <c r="O77" i="8" s="1"/>
  <c r="G71" i="8"/>
  <c r="H73" i="8"/>
  <c r="R12" i="8" s="1"/>
  <c r="B75" i="8"/>
  <c r="G75" i="8"/>
  <c r="H77" i="8"/>
  <c r="B79" i="8"/>
  <c r="G79" i="8"/>
  <c r="H81" i="8"/>
  <c r="R93" i="8" s="1"/>
  <c r="B83" i="8"/>
  <c r="G83" i="8"/>
  <c r="H85" i="8"/>
  <c r="B87" i="8"/>
  <c r="G87" i="8"/>
  <c r="H89" i="8"/>
  <c r="B91" i="8"/>
  <c r="G91" i="8"/>
  <c r="C94" i="8"/>
  <c r="D93" i="8"/>
  <c r="D95" i="8"/>
  <c r="C93" i="8"/>
  <c r="C92" i="8"/>
  <c r="D91" i="8"/>
  <c r="C88" i="8"/>
  <c r="D87" i="8"/>
  <c r="C84" i="8"/>
  <c r="D83" i="8"/>
  <c r="C80" i="8"/>
  <c r="D79" i="8"/>
  <c r="C76" i="8"/>
  <c r="D75" i="8"/>
  <c r="C72" i="8"/>
  <c r="D71" i="8"/>
  <c r="C68" i="8"/>
  <c r="D67" i="8"/>
  <c r="C64" i="8"/>
  <c r="D63" i="8"/>
  <c r="C60" i="8"/>
  <c r="D59" i="8"/>
  <c r="C56" i="8"/>
  <c r="D55" i="8"/>
  <c r="C52" i="8"/>
  <c r="D51" i="8"/>
  <c r="C48" i="8"/>
  <c r="D47" i="8"/>
  <c r="C44" i="8"/>
  <c r="D43" i="8"/>
  <c r="P16" i="8" s="1"/>
  <c r="C40" i="8"/>
  <c r="D39" i="8"/>
  <c r="C36" i="8"/>
  <c r="D35" i="8"/>
  <c r="C32" i="8"/>
  <c r="D31" i="8"/>
  <c r="C28" i="8"/>
  <c r="D27" i="8"/>
  <c r="C24" i="8"/>
  <c r="D23" i="8"/>
  <c r="C20" i="8"/>
  <c r="D19" i="8"/>
  <c r="B4" i="8"/>
  <c r="A5" i="8"/>
  <c r="D6" i="8"/>
  <c r="H6" i="8"/>
  <c r="C7" i="8"/>
  <c r="G7" i="8"/>
  <c r="B8" i="8"/>
  <c r="A9" i="8"/>
  <c r="D10" i="8"/>
  <c r="H10" i="8"/>
  <c r="C11" i="8"/>
  <c r="G11" i="8"/>
  <c r="B12" i="8"/>
  <c r="A13" i="8"/>
  <c r="D14" i="8"/>
  <c r="P54" i="8" s="1"/>
  <c r="H14" i="8"/>
  <c r="C15" i="8"/>
  <c r="G15" i="8"/>
  <c r="B16" i="8"/>
  <c r="D17" i="8"/>
  <c r="B18" i="8"/>
  <c r="G18" i="8"/>
  <c r="C19" i="8"/>
  <c r="A20" i="8"/>
  <c r="D21" i="8"/>
  <c r="B22" i="8"/>
  <c r="G22" i="8"/>
  <c r="R55" i="8" s="1"/>
  <c r="C23" i="8"/>
  <c r="A24" i="8"/>
  <c r="D25" i="8"/>
  <c r="B26" i="8"/>
  <c r="G26" i="8"/>
  <c r="C27" i="8"/>
  <c r="A28" i="8"/>
  <c r="D29" i="8"/>
  <c r="P92" i="8" s="1"/>
  <c r="B30" i="8"/>
  <c r="G30" i="8"/>
  <c r="C31" i="8"/>
  <c r="A32" i="8"/>
  <c r="D33" i="8"/>
  <c r="B34" i="8"/>
  <c r="G34" i="8"/>
  <c r="R27" i="8" s="1"/>
  <c r="C35" i="8"/>
  <c r="A36" i="8"/>
  <c r="D37" i="8"/>
  <c r="B38" i="8"/>
  <c r="G38" i="8"/>
  <c r="C39" i="8"/>
  <c r="A40" i="8"/>
  <c r="D41" i="8"/>
  <c r="P76" i="8" s="1"/>
  <c r="B42" i="8"/>
  <c r="G42" i="8"/>
  <c r="C43" i="8"/>
  <c r="A44" i="8"/>
  <c r="D45" i="8"/>
  <c r="B46" i="8"/>
  <c r="G46" i="8"/>
  <c r="R6" i="8" s="1"/>
  <c r="C47" i="8"/>
  <c r="A48" i="8"/>
  <c r="D49" i="8"/>
  <c r="B50" i="8"/>
  <c r="G50" i="8"/>
  <c r="C51" i="8"/>
  <c r="A52" i="8"/>
  <c r="D53" i="8"/>
  <c r="B54" i="8"/>
  <c r="G54" i="8"/>
  <c r="C55" i="8"/>
  <c r="A56" i="8"/>
  <c r="D57" i="8"/>
  <c r="B58" i="8"/>
  <c r="G58" i="8"/>
  <c r="C59" i="8"/>
  <c r="A60" i="8"/>
  <c r="O85" i="8" s="1"/>
  <c r="D61" i="8"/>
  <c r="B62" i="8"/>
  <c r="G62" i="8"/>
  <c r="C63" i="8"/>
  <c r="A64" i="8"/>
  <c r="D65" i="8"/>
  <c r="B66" i="8"/>
  <c r="G66" i="8"/>
  <c r="R31" i="8" s="1"/>
  <c r="C67" i="8"/>
  <c r="A68" i="8"/>
  <c r="D69" i="8"/>
  <c r="B70" i="8"/>
  <c r="G70" i="8"/>
  <c r="C71" i="8"/>
  <c r="A72" i="8"/>
  <c r="D73" i="8"/>
  <c r="P12" i="8" s="1"/>
  <c r="B74" i="8"/>
  <c r="G74" i="8"/>
  <c r="C75" i="8"/>
  <c r="A76" i="8"/>
  <c r="D77" i="8"/>
  <c r="B78" i="8"/>
  <c r="G78" i="8"/>
  <c r="R11" i="8" s="1"/>
  <c r="C79" i="8"/>
  <c r="A80" i="8"/>
  <c r="D81" i="8"/>
  <c r="B82" i="8"/>
  <c r="O37" i="8" s="1"/>
  <c r="G82" i="8"/>
  <c r="R37" i="8" s="1"/>
  <c r="C83" i="8"/>
  <c r="A84" i="8"/>
  <c r="D85" i="8"/>
  <c r="B86" i="8"/>
  <c r="G86" i="8"/>
  <c r="C87" i="8"/>
  <c r="A88" i="8"/>
  <c r="D89" i="8"/>
  <c r="P96" i="8" s="1"/>
  <c r="B90" i="8"/>
  <c r="G90" i="8"/>
  <c r="C91" i="8"/>
  <c r="A92" i="8"/>
  <c r="G95" i="8"/>
  <c r="D58" i="7"/>
  <c r="C54" i="7"/>
  <c r="C50" i="7"/>
  <c r="C46" i="7"/>
  <c r="C42" i="7"/>
  <c r="C38" i="7"/>
  <c r="C34" i="7"/>
  <c r="C30" i="7"/>
  <c r="C26" i="7"/>
  <c r="C22" i="7"/>
  <c r="C18" i="7"/>
  <c r="C14" i="7"/>
  <c r="C12" i="7"/>
  <c r="C4" i="7"/>
  <c r="D12" i="7"/>
  <c r="D15" i="7"/>
  <c r="D24" i="7"/>
  <c r="C25" i="7"/>
  <c r="D30" i="7"/>
  <c r="D36" i="7"/>
  <c r="D42" i="7"/>
  <c r="C45" i="7"/>
  <c r="D56" i="7"/>
  <c r="C58" i="7"/>
  <c r="D60" i="7"/>
  <c r="C8" i="7"/>
  <c r="C13" i="7"/>
  <c r="D18" i="7"/>
  <c r="C21" i="7"/>
  <c r="D32" i="7"/>
  <c r="C33" i="7"/>
  <c r="D38" i="7"/>
  <c r="D44" i="7"/>
  <c r="D50" i="7"/>
  <c r="C53" i="7"/>
  <c r="G13" i="7"/>
  <c r="C5" i="7"/>
  <c r="O36" i="7"/>
  <c r="D7" i="7"/>
  <c r="D8" i="7"/>
  <c r="C9" i="7"/>
  <c r="O20" i="7"/>
  <c r="D11" i="7"/>
  <c r="H12" i="7"/>
  <c r="D13" i="7"/>
  <c r="C16" i="7"/>
  <c r="H18" i="7"/>
  <c r="R43" i="7" s="1"/>
  <c r="D20" i="7"/>
  <c r="D26" i="7"/>
  <c r="C29" i="7"/>
  <c r="H32" i="7"/>
  <c r="D40" i="7"/>
  <c r="C41" i="7"/>
  <c r="D46" i="7"/>
  <c r="H50" i="7"/>
  <c r="R56" i="7" s="1"/>
  <c r="D52" i="7"/>
  <c r="C57" i="7"/>
  <c r="D4" i="7"/>
  <c r="D5" i="7"/>
  <c r="C6" i="7"/>
  <c r="H7" i="7"/>
  <c r="G8" i="7"/>
  <c r="D9" i="7"/>
  <c r="C10" i="7"/>
  <c r="D16" i="7"/>
  <c r="C17" i="7"/>
  <c r="D22" i="7"/>
  <c r="H26" i="7"/>
  <c r="D28" i="7"/>
  <c r="D34" i="7"/>
  <c r="C37" i="7"/>
  <c r="H40" i="7"/>
  <c r="D48" i="7"/>
  <c r="C49" i="7"/>
  <c r="D54" i="7"/>
  <c r="B5" i="7"/>
  <c r="A19" i="7"/>
  <c r="A27" i="7"/>
  <c r="A35" i="7"/>
  <c r="A43" i="7"/>
  <c r="A51" i="7"/>
  <c r="A57" i="7"/>
  <c r="B60" i="7"/>
  <c r="G60" i="7"/>
  <c r="H59" i="7"/>
  <c r="G56" i="7"/>
  <c r="H55" i="7"/>
  <c r="G52" i="7"/>
  <c r="H51" i="7"/>
  <c r="G48" i="7"/>
  <c r="H47" i="7"/>
  <c r="G44" i="7"/>
  <c r="H43" i="7"/>
  <c r="G40" i="7"/>
  <c r="H39" i="7"/>
  <c r="G36" i="7"/>
  <c r="H35" i="7"/>
  <c r="G32" i="7"/>
  <c r="H31" i="7"/>
  <c r="G28" i="7"/>
  <c r="H27" i="7"/>
  <c r="G24" i="7"/>
  <c r="H23" i="7"/>
  <c r="G20" i="7"/>
  <c r="H19" i="7"/>
  <c r="G16" i="7"/>
  <c r="R15" i="7" s="1"/>
  <c r="G58" i="7"/>
  <c r="G54" i="7"/>
  <c r="G50" i="7"/>
  <c r="G46" i="7"/>
  <c r="G42" i="7"/>
  <c r="R34" i="7" s="1"/>
  <c r="G38" i="7"/>
  <c r="G34" i="7"/>
  <c r="G30" i="7"/>
  <c r="G26" i="7"/>
  <c r="G22" i="7"/>
  <c r="G18" i="7"/>
  <c r="G15" i="7"/>
  <c r="H14" i="7"/>
  <c r="G11" i="7"/>
  <c r="H10" i="7"/>
  <c r="G7" i="7"/>
  <c r="H6" i="7"/>
  <c r="G59" i="7"/>
  <c r="H57" i="7"/>
  <c r="G55" i="7"/>
  <c r="H53" i="7"/>
  <c r="G51" i="7"/>
  <c r="H49" i="7"/>
  <c r="G47" i="7"/>
  <c r="H45" i="7"/>
  <c r="G43" i="7"/>
  <c r="H41" i="7"/>
  <c r="G39" i="7"/>
  <c r="H37" i="7"/>
  <c r="R37" i="7" s="1"/>
  <c r="G35" i="7"/>
  <c r="H33" i="7"/>
  <c r="G31" i="7"/>
  <c r="H29" i="7"/>
  <c r="G27" i="7"/>
  <c r="H25" i="7"/>
  <c r="G23" i="7"/>
  <c r="H21" i="7"/>
  <c r="G19" i="7"/>
  <c r="H17" i="7"/>
  <c r="G14" i="7"/>
  <c r="H13" i="7"/>
  <c r="G10" i="7"/>
  <c r="H9" i="7"/>
  <c r="G6" i="7"/>
  <c r="H5" i="7"/>
  <c r="G57" i="7"/>
  <c r="G53" i="7"/>
  <c r="G49" i="7"/>
  <c r="G45" i="7"/>
  <c r="G41" i="7"/>
  <c r="H52" i="7"/>
  <c r="H46" i="7"/>
  <c r="H38" i="7"/>
  <c r="H36" i="7"/>
  <c r="G29" i="7"/>
  <c r="H22" i="7"/>
  <c r="H20" i="7"/>
  <c r="R49" i="7" s="1"/>
  <c r="H60" i="7"/>
  <c r="H54" i="7"/>
  <c r="H44" i="7"/>
  <c r="G37" i="7"/>
  <c r="H30" i="7"/>
  <c r="H28" i="7"/>
  <c r="G21" i="7"/>
  <c r="G9" i="7"/>
  <c r="H8" i="7"/>
  <c r="H4" i="7"/>
  <c r="G5" i="7"/>
  <c r="F6" i="7"/>
  <c r="H11" i="7"/>
  <c r="E14" i="7"/>
  <c r="G17" i="7"/>
  <c r="F23" i="7"/>
  <c r="G33" i="7"/>
  <c r="F39" i="7"/>
  <c r="E58" i="7"/>
  <c r="F57" i="7"/>
  <c r="E54" i="7"/>
  <c r="F53" i="7"/>
  <c r="E50" i="7"/>
  <c r="F49" i="7"/>
  <c r="E46" i="7"/>
  <c r="F45" i="7"/>
  <c r="E42" i="7"/>
  <c r="F41" i="7"/>
  <c r="E38" i="7"/>
  <c r="F37" i="7"/>
  <c r="E34" i="7"/>
  <c r="F33" i="7"/>
  <c r="E30" i="7"/>
  <c r="F29" i="7"/>
  <c r="E26" i="7"/>
  <c r="F25" i="7"/>
  <c r="E22" i="7"/>
  <c r="F21" i="7"/>
  <c r="E18" i="7"/>
  <c r="F17" i="7"/>
  <c r="F60" i="7"/>
  <c r="F56" i="7"/>
  <c r="F52" i="7"/>
  <c r="F48" i="7"/>
  <c r="F44" i="7"/>
  <c r="F40" i="7"/>
  <c r="F36" i="7"/>
  <c r="F32" i="7"/>
  <c r="F28" i="7"/>
  <c r="F24" i="7"/>
  <c r="F20" i="7"/>
  <c r="F16" i="7"/>
  <c r="E13" i="7"/>
  <c r="F12" i="7"/>
  <c r="E9" i="7"/>
  <c r="F8" i="7"/>
  <c r="E5" i="7"/>
  <c r="F4" i="7"/>
  <c r="E60" i="7"/>
  <c r="F58" i="7"/>
  <c r="E56" i="7"/>
  <c r="F54" i="7"/>
  <c r="E52" i="7"/>
  <c r="F50" i="7"/>
  <c r="E48" i="7"/>
  <c r="F46" i="7"/>
  <c r="E44" i="7"/>
  <c r="F42" i="7"/>
  <c r="E40" i="7"/>
  <c r="F38" i="7"/>
  <c r="E36" i="7"/>
  <c r="F34" i="7"/>
  <c r="E32" i="7"/>
  <c r="F30" i="7"/>
  <c r="E28" i="7"/>
  <c r="F26" i="7"/>
  <c r="E24" i="7"/>
  <c r="F22" i="7"/>
  <c r="E20" i="7"/>
  <c r="F18" i="7"/>
  <c r="E16" i="7"/>
  <c r="F15" i="7"/>
  <c r="E12" i="7"/>
  <c r="F11" i="7"/>
  <c r="E8" i="7"/>
  <c r="F7" i="7"/>
  <c r="E4" i="7"/>
  <c r="F59" i="7"/>
  <c r="F55" i="7"/>
  <c r="F51" i="7"/>
  <c r="F47" i="7"/>
  <c r="F43" i="7"/>
  <c r="E57" i="7"/>
  <c r="E47" i="7"/>
  <c r="E41" i="7"/>
  <c r="E39" i="7"/>
  <c r="F27" i="7"/>
  <c r="E25" i="7"/>
  <c r="E23" i="7"/>
  <c r="E55" i="7"/>
  <c r="E49" i="7"/>
  <c r="F35" i="7"/>
  <c r="E33" i="7"/>
  <c r="E31" i="7"/>
  <c r="F19" i="7"/>
  <c r="E17" i="7"/>
  <c r="E15" i="7"/>
  <c r="F10" i="7"/>
  <c r="E7" i="7"/>
  <c r="F5" i="7"/>
  <c r="E6" i="7"/>
  <c r="E11" i="7"/>
  <c r="E29" i="7"/>
  <c r="E10" i="7"/>
  <c r="E35" i="7"/>
  <c r="E43" i="7"/>
  <c r="E45" i="7"/>
  <c r="H56" i="7"/>
  <c r="H58" i="7"/>
  <c r="E59" i="7"/>
  <c r="E27" i="7"/>
  <c r="E51" i="7"/>
  <c r="E53" i="7"/>
  <c r="F13" i="7"/>
  <c r="F14" i="7"/>
  <c r="E19" i="7"/>
  <c r="E21" i="7"/>
  <c r="E37" i="7"/>
  <c r="F9" i="7"/>
  <c r="O13" i="7"/>
  <c r="H15" i="7"/>
  <c r="G25" i="7"/>
  <c r="F31" i="7"/>
  <c r="A58" i="7"/>
  <c r="B57" i="7"/>
  <c r="A54" i="7"/>
  <c r="B53" i="7"/>
  <c r="O28" i="7" s="1"/>
  <c r="A50" i="7"/>
  <c r="B49" i="7"/>
  <c r="A46" i="7"/>
  <c r="B45" i="7"/>
  <c r="A42" i="7"/>
  <c r="B41" i="7"/>
  <c r="A38" i="7"/>
  <c r="B37" i="7"/>
  <c r="O24" i="7" s="1"/>
  <c r="A34" i="7"/>
  <c r="B33" i="7"/>
  <c r="A30" i="7"/>
  <c r="B29" i="7"/>
  <c r="A26" i="7"/>
  <c r="B25" i="7"/>
  <c r="A22" i="7"/>
  <c r="B21" i="7"/>
  <c r="A18" i="7"/>
  <c r="B17" i="7"/>
  <c r="A4" i="7"/>
  <c r="B7" i="7"/>
  <c r="O37" i="7" s="1"/>
  <c r="A8" i="7"/>
  <c r="B11" i="7"/>
  <c r="A12" i="7"/>
  <c r="B15" i="7"/>
  <c r="A16" i="7"/>
  <c r="B19" i="7"/>
  <c r="B23" i="7"/>
  <c r="B27" i="7"/>
  <c r="B31" i="7"/>
  <c r="O23" i="7" s="1"/>
  <c r="B35" i="7"/>
  <c r="B39" i="7"/>
  <c r="B43" i="7"/>
  <c r="B47" i="7"/>
  <c r="O57" i="7" s="1"/>
  <c r="B51" i="7"/>
  <c r="B55" i="7"/>
  <c r="B59" i="7"/>
  <c r="C60" i="7"/>
  <c r="D59" i="7"/>
  <c r="C56" i="7"/>
  <c r="D55" i="7"/>
  <c r="C52" i="7"/>
  <c r="D51" i="7"/>
  <c r="C48" i="7"/>
  <c r="D47" i="7"/>
  <c r="C44" i="7"/>
  <c r="D43" i="7"/>
  <c r="C40" i="7"/>
  <c r="D39" i="7"/>
  <c r="C36" i="7"/>
  <c r="D35" i="7"/>
  <c r="C32" i="7"/>
  <c r="D31" i="7"/>
  <c r="C28" i="7"/>
  <c r="D27" i="7"/>
  <c r="C24" i="7"/>
  <c r="D23" i="7"/>
  <c r="C20" i="7"/>
  <c r="D19" i="7"/>
  <c r="B4" i="7"/>
  <c r="A5" i="7"/>
  <c r="D6" i="7"/>
  <c r="C7" i="7"/>
  <c r="B8" i="7"/>
  <c r="A9" i="7"/>
  <c r="D10" i="7"/>
  <c r="C11" i="7"/>
  <c r="B12" i="7"/>
  <c r="A13" i="7"/>
  <c r="D14" i="7"/>
  <c r="C15" i="7"/>
  <c r="B16" i="7"/>
  <c r="D17" i="7"/>
  <c r="B18" i="7"/>
  <c r="O43" i="7" s="1"/>
  <c r="C19" i="7"/>
  <c r="A20" i="7"/>
  <c r="D21" i="7"/>
  <c r="B22" i="7"/>
  <c r="C23" i="7"/>
  <c r="A24" i="7"/>
  <c r="D25" i="7"/>
  <c r="B26" i="7"/>
  <c r="O32" i="7" s="1"/>
  <c r="C27" i="7"/>
  <c r="A28" i="7"/>
  <c r="D29" i="7"/>
  <c r="B30" i="7"/>
  <c r="C31" i="7"/>
  <c r="A32" i="7"/>
  <c r="D33" i="7"/>
  <c r="B34" i="7"/>
  <c r="C35" i="7"/>
  <c r="A36" i="7"/>
  <c r="D37" i="7"/>
  <c r="B38" i="7"/>
  <c r="C39" i="7"/>
  <c r="A40" i="7"/>
  <c r="O39" i="7" s="1"/>
  <c r="D41" i="7"/>
  <c r="B42" i="7"/>
  <c r="O34" i="7" s="1"/>
  <c r="C43" i="7"/>
  <c r="A44" i="7"/>
  <c r="D45" i="7"/>
  <c r="B46" i="7"/>
  <c r="C47" i="7"/>
  <c r="A48" i="7"/>
  <c r="D49" i="7"/>
  <c r="B50" i="7"/>
  <c r="O56" i="7" s="1"/>
  <c r="C51" i="7"/>
  <c r="A52" i="7"/>
  <c r="D53" i="7"/>
  <c r="B54" i="7"/>
  <c r="C55" i="7"/>
  <c r="A56" i="7"/>
  <c r="D57" i="7"/>
  <c r="B58" i="7"/>
  <c r="O35" i="7" s="1"/>
  <c r="C59" i="7"/>
  <c r="A60" i="7"/>
  <c r="O48" i="7" s="1"/>
  <c r="Q12" i="5"/>
  <c r="Q106" i="5"/>
  <c r="Q89" i="5"/>
  <c r="R69" i="5"/>
  <c r="Q120" i="5"/>
  <c r="Q45" i="5"/>
  <c r="R128" i="5"/>
  <c r="Q105" i="5"/>
  <c r="Q93" i="5"/>
  <c r="Q100" i="5"/>
  <c r="Q82" i="5"/>
  <c r="Q21" i="5"/>
  <c r="Q64" i="5"/>
  <c r="Q78" i="5"/>
  <c r="Q115" i="5"/>
  <c r="Q87" i="5"/>
  <c r="Q119" i="5"/>
  <c r="Q7" i="5"/>
  <c r="Q83" i="5"/>
  <c r="Q13" i="5"/>
  <c r="R131" i="5"/>
  <c r="R57" i="5"/>
  <c r="Q118" i="5"/>
  <c r="R55" i="5"/>
  <c r="R9" i="5"/>
  <c r="R22" i="5"/>
  <c r="Q81" i="5"/>
  <c r="Q91" i="5"/>
  <c r="Q147" i="5"/>
  <c r="Q150" i="5"/>
  <c r="Q149" i="5"/>
  <c r="Q123" i="5"/>
  <c r="Q142" i="5"/>
  <c r="Q36" i="5"/>
  <c r="Q60" i="5"/>
  <c r="Q130" i="5"/>
  <c r="Q90" i="5"/>
  <c r="Q86" i="5"/>
  <c r="Q68" i="5"/>
  <c r="Q124" i="5"/>
  <c r="Q141" i="5"/>
  <c r="Q43" i="5"/>
  <c r="Q6" i="5"/>
  <c r="Q24" i="5"/>
  <c r="Q17" i="5"/>
  <c r="Q32" i="5"/>
  <c r="Q75" i="5"/>
  <c r="Q53" i="5"/>
  <c r="Q11" i="5"/>
  <c r="R102" i="5"/>
  <c r="R133" i="5"/>
  <c r="R111" i="5"/>
  <c r="R114" i="5"/>
  <c r="R113" i="5"/>
  <c r="R132" i="5"/>
  <c r="R140" i="5"/>
  <c r="R121" i="5"/>
  <c r="R135" i="5"/>
  <c r="R126" i="5"/>
  <c r="R122" i="5"/>
  <c r="R110" i="5"/>
  <c r="R39" i="5"/>
  <c r="R12" i="5"/>
  <c r="R13" i="5"/>
  <c r="K2" i="4"/>
  <c r="H2" i="4"/>
  <c r="Q85" i="5"/>
  <c r="Q136" i="5"/>
  <c r="Q139" i="5"/>
  <c r="Q151" i="5"/>
  <c r="Q153" i="5"/>
  <c r="Q98" i="5"/>
  <c r="Q65" i="5"/>
  <c r="Q152" i="5"/>
  <c r="Q112" i="5"/>
  <c r="Q71" i="5"/>
  <c r="Q79" i="5"/>
  <c r="Q29" i="5"/>
  <c r="Q9" i="5"/>
  <c r="R65" i="5"/>
  <c r="R101" i="5"/>
  <c r="R59" i="5"/>
  <c r="R129" i="5"/>
  <c r="R20" i="5"/>
  <c r="Q117" i="5"/>
  <c r="R11" i="5"/>
  <c r="R6" i="5"/>
  <c r="R95" i="5"/>
  <c r="R148" i="5"/>
  <c r="R116" i="5"/>
  <c r="Q42" i="5"/>
  <c r="Q128" i="5"/>
  <c r="Q138" i="5"/>
  <c r="Q116" i="5"/>
  <c r="Q107" i="5"/>
  <c r="Q143" i="5"/>
  <c r="Q144" i="5"/>
  <c r="Q88" i="5"/>
  <c r="Q69" i="5"/>
  <c r="Q146" i="5"/>
  <c r="Q125" i="5"/>
  <c r="Q34" i="5"/>
  <c r="Q18" i="5"/>
  <c r="R143" i="5"/>
  <c r="Q97" i="5"/>
  <c r="Q47" i="5"/>
  <c r="R30" i="5"/>
  <c r="Q39" i="5"/>
  <c r="Q102" i="5"/>
  <c r="Q133" i="5"/>
  <c r="Q131" i="5"/>
  <c r="Q111" i="5"/>
  <c r="Q114" i="5"/>
  <c r="Q113" i="5"/>
  <c r="Q132" i="5"/>
  <c r="Q140" i="5"/>
  <c r="Q121" i="5"/>
  <c r="Q135" i="5"/>
  <c r="Q126" i="5"/>
  <c r="Q122" i="5"/>
  <c r="Q110" i="5"/>
  <c r="Q73" i="5"/>
  <c r="Q77" i="5"/>
  <c r="Q67" i="5"/>
  <c r="Q50" i="5"/>
  <c r="Q58" i="5"/>
  <c r="Q134" i="5"/>
  <c r="Q104" i="5"/>
  <c r="Q99" i="5"/>
  <c r="Q66" i="5"/>
  <c r="Q26" i="5"/>
  <c r="Q109" i="5"/>
  <c r="Q137" i="5"/>
  <c r="Q49" i="5"/>
  <c r="Q44" i="5"/>
  <c r="Q33" i="5"/>
  <c r="Q61" i="5"/>
  <c r="Q48" i="5"/>
  <c r="Q46" i="5"/>
  <c r="Q19" i="5"/>
  <c r="Q52" i="5"/>
  <c r="Q54" i="5"/>
  <c r="Q15" i="5"/>
  <c r="Q5" i="5"/>
  <c r="Q35" i="5"/>
  <c r="R105" i="5"/>
  <c r="R81" i="5"/>
  <c r="R91" i="5"/>
  <c r="R93" i="5"/>
  <c r="R147" i="5"/>
  <c r="R100" i="5"/>
  <c r="R150" i="5"/>
  <c r="R149" i="5"/>
  <c r="R82" i="5"/>
  <c r="R123" i="5"/>
  <c r="R21" i="5"/>
  <c r="R142" i="5"/>
  <c r="R36" i="5"/>
  <c r="R64" i="5"/>
  <c r="R60" i="5"/>
  <c r="R130" i="5"/>
  <c r="R78" i="5"/>
  <c r="R90" i="5"/>
  <c r="R115" i="5"/>
  <c r="R86" i="5"/>
  <c r="R68" i="5"/>
  <c r="R87" i="5"/>
  <c r="R124" i="5"/>
  <c r="R119" i="5"/>
  <c r="R141" i="5"/>
  <c r="R43" i="5"/>
  <c r="R7" i="5"/>
  <c r="R24" i="5"/>
  <c r="R17" i="5"/>
  <c r="R32" i="5"/>
  <c r="R75" i="5"/>
  <c r="R83" i="5"/>
  <c r="R53" i="5"/>
  <c r="Q145" i="5"/>
  <c r="Q148" i="5"/>
  <c r="Q108" i="5"/>
  <c r="Q80" i="5"/>
  <c r="Q101" i="5"/>
  <c r="Q74" i="5"/>
  <c r="Q27" i="5"/>
  <c r="Q59" i="5"/>
  <c r="Q103" i="5"/>
  <c r="Q92" i="5"/>
  <c r="Q57" i="5"/>
  <c r="Q70" i="5"/>
  <c r="Q127" i="5"/>
  <c r="Q95" i="5"/>
  <c r="Q94" i="5"/>
  <c r="Q63" i="5"/>
  <c r="Q129" i="5"/>
  <c r="Q96" i="5"/>
  <c r="Q84" i="5"/>
  <c r="Q20" i="5"/>
  <c r="Q72" i="5"/>
  <c r="Q56" i="5"/>
  <c r="Q30" i="5"/>
  <c r="Q10" i="5"/>
  <c r="Q16" i="5"/>
  <c r="Q8" i="5"/>
  <c r="Q38" i="5"/>
  <c r="Q25" i="5"/>
  <c r="Q62" i="5"/>
  <c r="Q51" i="5"/>
  <c r="Q14" i="5"/>
  <c r="Q28" i="5"/>
  <c r="Q37" i="5"/>
  <c r="Q41" i="5"/>
  <c r="Q40" i="5"/>
  <c r="Q76" i="5"/>
  <c r="Q4" i="5"/>
  <c r="Q23" i="5"/>
  <c r="Q31" i="5"/>
  <c r="Q55" i="5"/>
  <c r="Q22" i="5"/>
  <c r="R85" i="5"/>
  <c r="R120" i="5"/>
  <c r="R136" i="5"/>
  <c r="R138" i="5"/>
  <c r="R139" i="5"/>
  <c r="R151" i="5"/>
  <c r="R107" i="5"/>
  <c r="R153" i="5"/>
  <c r="R98" i="5"/>
  <c r="R144" i="5"/>
  <c r="R106" i="5"/>
  <c r="R88" i="5"/>
  <c r="R152" i="5"/>
  <c r="R118" i="5"/>
  <c r="R112" i="5"/>
  <c r="R145" i="5"/>
  <c r="R146" i="5"/>
  <c r="R108" i="5"/>
  <c r="R80" i="5"/>
  <c r="R71" i="5"/>
  <c r="R74" i="5"/>
  <c r="R27" i="5"/>
  <c r="R97" i="5"/>
  <c r="R103" i="5"/>
  <c r="R92" i="5"/>
  <c r="R89" i="5"/>
  <c r="R70" i="5"/>
  <c r="R127" i="5"/>
  <c r="R125" i="5"/>
  <c r="R94" i="5"/>
  <c r="R63" i="5"/>
  <c r="R79" i="5"/>
  <c r="R96" i="5"/>
  <c r="R84" i="5"/>
  <c r="R45" i="5"/>
  <c r="R72" i="5"/>
  <c r="R56" i="5"/>
  <c r="R117" i="5"/>
  <c r="R10" i="5"/>
  <c r="R16" i="5"/>
  <c r="R34" i="5"/>
  <c r="R8" i="5"/>
  <c r="R38" i="5"/>
  <c r="R25" i="5"/>
  <c r="R73" i="5"/>
  <c r="R77" i="5"/>
  <c r="R67" i="5"/>
  <c r="R50" i="5"/>
  <c r="R58" i="5"/>
  <c r="R134" i="5"/>
  <c r="R104" i="5"/>
  <c r="R99" i="5"/>
  <c r="R66" i="5"/>
  <c r="R26" i="5"/>
  <c r="R109" i="5"/>
  <c r="R137" i="5"/>
  <c r="R49" i="5"/>
  <c r="R44" i="5"/>
  <c r="R33" i="5"/>
  <c r="R61" i="5"/>
  <c r="R48" i="5"/>
  <c r="R46" i="5"/>
  <c r="R19" i="5"/>
  <c r="R52" i="5"/>
  <c r="R54" i="5"/>
  <c r="R15" i="5"/>
  <c r="R5" i="5"/>
  <c r="R35" i="5"/>
  <c r="R29" i="5"/>
  <c r="R62" i="5"/>
  <c r="R51" i="5"/>
  <c r="R14" i="5"/>
  <c r="R47" i="5"/>
  <c r="R28" i="5"/>
  <c r="R37" i="5"/>
  <c r="R41" i="5"/>
  <c r="R42" i="5"/>
  <c r="R40" i="5"/>
  <c r="R76" i="5"/>
  <c r="R4" i="5"/>
  <c r="R18" i="5"/>
  <c r="R23" i="5"/>
  <c r="R31" i="5"/>
  <c r="P114" i="5"/>
  <c r="P52" i="5"/>
  <c r="P44" i="5"/>
  <c r="P99" i="5"/>
  <c r="P81" i="5"/>
  <c r="P69" i="5"/>
  <c r="P143" i="5"/>
  <c r="P88" i="5"/>
  <c r="P110" i="5"/>
  <c r="P121" i="5"/>
  <c r="P71" i="5"/>
  <c r="P66" i="5"/>
  <c r="P58" i="5"/>
  <c r="P104" i="5"/>
  <c r="P68" i="5"/>
  <c r="P56" i="5"/>
  <c r="P33" i="5"/>
  <c r="P46" i="5"/>
  <c r="P19" i="5"/>
  <c r="P35" i="5"/>
  <c r="P40" i="5"/>
  <c r="P83" i="5"/>
  <c r="P53" i="5"/>
  <c r="P144" i="5"/>
  <c r="P139" i="5"/>
  <c r="P150" i="5"/>
  <c r="P134" i="5"/>
  <c r="P124" i="5"/>
  <c r="P16" i="5"/>
  <c r="P138" i="5"/>
  <c r="P105" i="5"/>
  <c r="P123" i="5"/>
  <c r="P111" i="5"/>
  <c r="P126" i="5"/>
  <c r="P21" i="5"/>
  <c r="P36" i="5"/>
  <c r="P67" i="5"/>
  <c r="P115" i="5"/>
  <c r="P109" i="5"/>
  <c r="P45" i="5"/>
  <c r="P20" i="5"/>
  <c r="P30" i="5"/>
  <c r="P38" i="5"/>
  <c r="P8" i="5"/>
  <c r="P31" i="5"/>
  <c r="P128" i="5"/>
  <c r="P153" i="5"/>
  <c r="P145" i="5"/>
  <c r="P57" i="5"/>
  <c r="P95" i="5"/>
  <c r="P10" i="5"/>
  <c r="P148" i="5"/>
  <c r="P140" i="5"/>
  <c r="P92" i="5"/>
  <c r="P149" i="5"/>
  <c r="P89" i="5"/>
  <c r="P70" i="5"/>
  <c r="P94" i="5"/>
  <c r="P48" i="5"/>
  <c r="P32" i="5"/>
  <c r="P9" i="5"/>
  <c r="P25" i="5"/>
  <c r="P61" i="5"/>
  <c r="P39" i="5"/>
  <c r="P11" i="5"/>
  <c r="P100" i="5"/>
  <c r="P85" i="5"/>
  <c r="P82" i="5"/>
  <c r="P93" i="5"/>
  <c r="P131" i="5"/>
  <c r="P107" i="5"/>
  <c r="P113" i="5"/>
  <c r="P91" i="5"/>
  <c r="P106" i="5"/>
  <c r="P133" i="5"/>
  <c r="P108" i="5"/>
  <c r="P74" i="5"/>
  <c r="P64" i="5"/>
  <c r="P122" i="5"/>
  <c r="P78" i="5"/>
  <c r="P77" i="5"/>
  <c r="P59" i="5"/>
  <c r="P103" i="5"/>
  <c r="P125" i="5"/>
  <c r="P87" i="5"/>
  <c r="P63" i="5"/>
  <c r="P79" i="5"/>
  <c r="P90" i="5"/>
  <c r="P129" i="5"/>
  <c r="P136" i="5"/>
  <c r="P120" i="5"/>
  <c r="P116" i="5"/>
  <c r="P65" i="5"/>
  <c r="P97" i="5"/>
  <c r="P72" i="5"/>
  <c r="P137" i="5"/>
  <c r="P47" i="5"/>
  <c r="P7" i="5"/>
  <c r="P42" i="5"/>
  <c r="P15" i="5"/>
  <c r="P23" i="5"/>
  <c r="P141" i="5"/>
  <c r="P43" i="5"/>
  <c r="P51" i="5"/>
  <c r="P14" i="5"/>
  <c r="P55" i="5"/>
  <c r="P34" i="5"/>
  <c r="P12" i="5"/>
  <c r="P41" i="5"/>
  <c r="P75" i="5"/>
  <c r="P76" i="5"/>
  <c r="P4" i="5"/>
  <c r="P18" i="5"/>
  <c r="P5" i="5"/>
  <c r="P151" i="5"/>
  <c r="P118" i="5"/>
  <c r="P102" i="5"/>
  <c r="P80" i="5"/>
  <c r="P147" i="5"/>
  <c r="P135" i="5"/>
  <c r="P112" i="5"/>
  <c r="P98" i="5"/>
  <c r="P132" i="5"/>
  <c r="P101" i="5"/>
  <c r="P152" i="5"/>
  <c r="P73" i="5"/>
  <c r="P146" i="5"/>
  <c r="P50" i="5"/>
  <c r="P27" i="5"/>
  <c r="P127" i="5"/>
  <c r="P60" i="5"/>
  <c r="P142" i="5"/>
  <c r="P96" i="5"/>
  <c r="P130" i="5"/>
  <c r="P86" i="5"/>
  <c r="P84" i="5"/>
  <c r="P26" i="5"/>
  <c r="P119" i="5"/>
  <c r="P117" i="5"/>
  <c r="P62" i="5"/>
  <c r="P49" i="5"/>
  <c r="P17" i="5"/>
  <c r="P28" i="5"/>
  <c r="P37" i="5"/>
  <c r="P13" i="5"/>
  <c r="P6" i="5"/>
  <c r="P54" i="5"/>
  <c r="P22" i="5"/>
  <c r="P29" i="5"/>
  <c r="P24" i="5"/>
  <c r="O80" i="5"/>
  <c r="O89" i="5"/>
  <c r="O116" i="5"/>
  <c r="O69" i="5"/>
  <c r="O106" i="5"/>
  <c r="O107" i="5"/>
  <c r="O115" i="5"/>
  <c r="O125" i="5"/>
  <c r="O126" i="5"/>
  <c r="O21" i="5"/>
  <c r="O79" i="5"/>
  <c r="O28" i="5"/>
  <c r="O19" i="5"/>
  <c r="O54" i="5"/>
  <c r="O16" i="5"/>
  <c r="O62" i="5"/>
  <c r="O18" i="5"/>
  <c r="O4" i="5"/>
  <c r="O144" i="5"/>
  <c r="O151" i="5"/>
  <c r="O74" i="5"/>
  <c r="O70" i="5"/>
  <c r="O101" i="5"/>
  <c r="O122" i="5"/>
  <c r="O78" i="5"/>
  <c r="O110" i="5"/>
  <c r="O152" i="5"/>
  <c r="O5" i="5"/>
  <c r="O87" i="5"/>
  <c r="O44" i="5"/>
  <c r="O45" i="5"/>
  <c r="O15" i="5"/>
  <c r="O48" i="5"/>
  <c r="O37" i="5"/>
  <c r="O6" i="5"/>
  <c r="O142" i="5"/>
  <c r="O13" i="5"/>
  <c r="O41" i="5"/>
  <c r="O39" i="5"/>
  <c r="O153" i="5"/>
  <c r="O58" i="5"/>
  <c r="O105" i="5"/>
  <c r="O99" i="5"/>
  <c r="O109" i="5"/>
  <c r="O96" i="5"/>
  <c r="O40" i="5"/>
  <c r="O38" i="5"/>
  <c r="O31" i="5"/>
  <c r="O9" i="5"/>
  <c r="O14" i="5"/>
  <c r="O23" i="5"/>
  <c r="O114" i="5"/>
  <c r="O120" i="5"/>
  <c r="O143" i="5"/>
  <c r="O95" i="5"/>
  <c r="O130" i="5"/>
  <c r="O65" i="5"/>
  <c r="O8" i="5"/>
  <c r="O81" i="5"/>
  <c r="O118" i="5"/>
  <c r="O138" i="5"/>
  <c r="O147" i="5"/>
  <c r="O93" i="5"/>
  <c r="O88" i="5"/>
  <c r="O64" i="5"/>
  <c r="O92" i="5"/>
  <c r="O67" i="5"/>
  <c r="O133" i="5"/>
  <c r="O56" i="5"/>
  <c r="O86" i="5"/>
  <c r="O52" i="5"/>
  <c r="O43" i="5"/>
  <c r="O100" i="5"/>
  <c r="O140" i="5"/>
  <c r="O85" i="5"/>
  <c r="O98" i="5"/>
  <c r="O113" i="5"/>
  <c r="O128" i="5"/>
  <c r="O108" i="5"/>
  <c r="O132" i="5"/>
  <c r="O77" i="5"/>
  <c r="O91" i="5"/>
  <c r="O121" i="5"/>
  <c r="O135" i="5"/>
  <c r="O71" i="5"/>
  <c r="O103" i="5"/>
  <c r="O66" i="5"/>
  <c r="O73" i="5"/>
  <c r="O72" i="5"/>
  <c r="O149" i="5"/>
  <c r="O26" i="5"/>
  <c r="O63" i="5"/>
  <c r="O134" i="5"/>
  <c r="O94" i="5"/>
  <c r="O129" i="5"/>
  <c r="O124" i="5"/>
  <c r="O59" i="5"/>
  <c r="O32" i="5"/>
  <c r="O55" i="5"/>
  <c r="O51" i="5"/>
  <c r="O34" i="5"/>
  <c r="O141" i="5"/>
  <c r="O29" i="5"/>
  <c r="O12" i="5"/>
  <c r="O35" i="5"/>
  <c r="O61" i="5"/>
  <c r="O17" i="5"/>
  <c r="O11" i="5"/>
  <c r="O53" i="5"/>
  <c r="O82" i="5"/>
  <c r="O131" i="5"/>
  <c r="O27" i="5"/>
  <c r="O123" i="5"/>
  <c r="O97" i="5"/>
  <c r="O102" i="5"/>
  <c r="O57" i="5"/>
  <c r="O36" i="5"/>
  <c r="O84" i="5"/>
  <c r="O104" i="5"/>
  <c r="O60" i="5"/>
  <c r="O68" i="5"/>
  <c r="O90" i="5"/>
  <c r="O20" i="5"/>
  <c r="O49" i="5"/>
  <c r="O75" i="5"/>
  <c r="O30" i="5"/>
  <c r="O47" i="5"/>
  <c r="O117" i="5"/>
  <c r="O83" i="5"/>
  <c r="O22" i="5"/>
  <c r="O76" i="5"/>
  <c r="O24" i="5"/>
  <c r="O136" i="5"/>
  <c r="O111" i="5"/>
  <c r="O50" i="5"/>
  <c r="O127" i="5"/>
  <c r="O112" i="5"/>
  <c r="O146" i="5"/>
  <c r="O139" i="5"/>
  <c r="O148" i="5"/>
  <c r="O145" i="5"/>
  <c r="O150" i="5"/>
  <c r="O33" i="5"/>
  <c r="O119" i="5"/>
  <c r="O7" i="5"/>
  <c r="O10" i="5"/>
  <c r="O137" i="5"/>
  <c r="O42" i="5"/>
  <c r="O46" i="5"/>
  <c r="O25" i="5"/>
  <c r="O2" i="10" l="1"/>
  <c r="P2" i="10"/>
  <c r="R2" i="10"/>
  <c r="R2" i="9"/>
  <c r="Q2" i="9"/>
  <c r="O2" i="9"/>
  <c r="Q2" i="10"/>
  <c r="P2" i="9"/>
  <c r="R75" i="8"/>
  <c r="O86" i="8"/>
  <c r="O22" i="8"/>
  <c r="R59" i="8"/>
  <c r="R82" i="8"/>
  <c r="O58" i="8"/>
  <c r="P21" i="8"/>
  <c r="R46" i="8"/>
  <c r="R62" i="8"/>
  <c r="O70" i="8"/>
  <c r="O52" i="8"/>
  <c r="O87" i="8"/>
  <c r="O35" i="8"/>
  <c r="Q60" i="8"/>
  <c r="Q11" i="8"/>
  <c r="P71" i="8"/>
  <c r="P5" i="8"/>
  <c r="O6" i="8"/>
  <c r="P61" i="8"/>
  <c r="R54" i="8"/>
  <c r="R14" i="8"/>
  <c r="P83" i="8"/>
  <c r="O66" i="8"/>
  <c r="O38" i="8"/>
  <c r="R10" i="8"/>
  <c r="Q78" i="8"/>
  <c r="P27" i="8"/>
  <c r="P28" i="8"/>
  <c r="R65" i="8"/>
  <c r="Q69" i="8"/>
  <c r="Q75" i="8"/>
  <c r="Q44" i="8"/>
  <c r="O27" i="8"/>
  <c r="P87" i="8"/>
  <c r="O13" i="8"/>
  <c r="P32" i="8"/>
  <c r="O45" i="8"/>
  <c r="O64" i="8"/>
  <c r="R26" i="8"/>
  <c r="P35" i="8"/>
  <c r="R42" i="8"/>
  <c r="P62" i="8"/>
  <c r="O71" i="8"/>
  <c r="P57" i="8"/>
  <c r="O19" i="8"/>
  <c r="O92" i="8"/>
  <c r="O63" i="8"/>
  <c r="O46" i="8"/>
  <c r="O32" i="8"/>
  <c r="R86" i="8"/>
  <c r="R28" i="8"/>
  <c r="Q29" i="8"/>
  <c r="Q81" i="8"/>
  <c r="P58" i="8"/>
  <c r="O29" i="8"/>
  <c r="R88" i="8"/>
  <c r="P73" i="8"/>
  <c r="P79" i="8"/>
  <c r="P18" i="8"/>
  <c r="P19" i="8"/>
  <c r="P33" i="8"/>
  <c r="P13" i="8"/>
  <c r="P7" i="8"/>
  <c r="R96" i="8"/>
  <c r="O4" i="8"/>
  <c r="O50" i="8"/>
  <c r="R64" i="8"/>
  <c r="R76" i="8"/>
  <c r="R92" i="8"/>
  <c r="O73" i="8"/>
  <c r="R15" i="8"/>
  <c r="R95" i="8"/>
  <c r="R85" i="8"/>
  <c r="R36" i="8"/>
  <c r="R48" i="8"/>
  <c r="Q54" i="8"/>
  <c r="Q40" i="8"/>
  <c r="Q89" i="8"/>
  <c r="Q18" i="8"/>
  <c r="Q33" i="8"/>
  <c r="Q56" i="8"/>
  <c r="Q84" i="8"/>
  <c r="Q36" i="8"/>
  <c r="Q34" i="8"/>
  <c r="Q63" i="8"/>
  <c r="Q41" i="8"/>
  <c r="Q46" i="8"/>
  <c r="Q32" i="8"/>
  <c r="R20" i="8"/>
  <c r="R49" i="8"/>
  <c r="R70" i="8"/>
  <c r="R71" i="8"/>
  <c r="P34" i="8"/>
  <c r="P60" i="8"/>
  <c r="P56" i="8"/>
  <c r="P85" i="8"/>
  <c r="P39" i="8"/>
  <c r="P9" i="8"/>
  <c r="P37" i="8"/>
  <c r="O7" i="8"/>
  <c r="O57" i="8"/>
  <c r="Q26" i="8"/>
  <c r="P88" i="8"/>
  <c r="P53" i="8"/>
  <c r="O31" i="8"/>
  <c r="P63" i="8"/>
  <c r="O68" i="8"/>
  <c r="P82" i="8"/>
  <c r="O83" i="8"/>
  <c r="O16" i="8"/>
  <c r="R63" i="8"/>
  <c r="O23" i="8"/>
  <c r="Q8" i="8"/>
  <c r="Q66" i="8"/>
  <c r="P93" i="8"/>
  <c r="O11" i="8"/>
  <c r="P44" i="8"/>
  <c r="O42" i="8"/>
  <c r="P75" i="8"/>
  <c r="R9" i="8"/>
  <c r="P26" i="8"/>
  <c r="P86" i="8"/>
  <c r="P89" i="8"/>
  <c r="R21" i="8"/>
  <c r="O94" i="8"/>
  <c r="R43" i="8"/>
  <c r="P23" i="8"/>
  <c r="O91" i="8"/>
  <c r="P41" i="8"/>
  <c r="O9" i="8"/>
  <c r="O88" i="8"/>
  <c r="P14" i="8"/>
  <c r="P95" i="8"/>
  <c r="O33" i="8"/>
  <c r="O18" i="8"/>
  <c r="O79" i="8"/>
  <c r="O69" i="8"/>
  <c r="R61" i="8"/>
  <c r="O61" i="8"/>
  <c r="O80" i="8"/>
  <c r="O26" i="8"/>
  <c r="O93" i="8"/>
  <c r="R38" i="8"/>
  <c r="R58" i="8"/>
  <c r="Q17" i="8"/>
  <c r="Q77" i="8"/>
  <c r="Q51" i="8"/>
  <c r="P11" i="8"/>
  <c r="P65" i="8"/>
  <c r="P15" i="8"/>
  <c r="P43" i="8"/>
  <c r="P64" i="8"/>
  <c r="P80" i="8"/>
  <c r="P91" i="8"/>
  <c r="P46" i="8"/>
  <c r="P31" i="8"/>
  <c r="P45" i="8"/>
  <c r="Q87" i="8"/>
  <c r="Q92" i="8"/>
  <c r="Q62" i="8"/>
  <c r="Q23" i="8"/>
  <c r="Q35" i="8"/>
  <c r="Q28" i="8"/>
  <c r="P59" i="8"/>
  <c r="R78" i="8"/>
  <c r="R94" i="8"/>
  <c r="P55" i="8"/>
  <c r="P90" i="8"/>
  <c r="O78" i="8"/>
  <c r="O34" i="8"/>
  <c r="O49" i="8"/>
  <c r="O65" i="8"/>
  <c r="O15" i="8"/>
  <c r="R32" i="8"/>
  <c r="R23" i="8"/>
  <c r="R41" i="8"/>
  <c r="R53" i="8"/>
  <c r="R39" i="8"/>
  <c r="O76" i="8"/>
  <c r="O75" i="8"/>
  <c r="O44" i="8"/>
  <c r="O12" i="8"/>
  <c r="O96" i="8"/>
  <c r="O21" i="8"/>
  <c r="R69" i="8"/>
  <c r="R40" i="8"/>
  <c r="R67" i="8"/>
  <c r="R66" i="8"/>
  <c r="R17" i="8"/>
  <c r="R50" i="8"/>
  <c r="R77" i="8"/>
  <c r="R4" i="8"/>
  <c r="R51" i="8"/>
  <c r="Q53" i="8"/>
  <c r="Q14" i="8"/>
  <c r="Q16" i="8"/>
  <c r="Q73" i="8"/>
  <c r="Q79" i="8"/>
  <c r="Q52" i="8"/>
  <c r="Q68" i="8"/>
  <c r="Q88" i="8"/>
  <c r="Q27" i="8"/>
  <c r="Q9" i="8"/>
  <c r="Q71" i="8"/>
  <c r="Q91" i="8"/>
  <c r="Q31" i="8"/>
  <c r="Q45" i="8"/>
  <c r="Q37" i="8"/>
  <c r="Q94" i="8"/>
  <c r="Q5" i="8"/>
  <c r="Q58" i="8"/>
  <c r="Q74" i="8"/>
  <c r="Q72" i="8"/>
  <c r="Q49" i="8"/>
  <c r="Q82" i="8"/>
  <c r="Q47" i="8"/>
  <c r="Q38" i="8"/>
  <c r="Q21" i="8"/>
  <c r="P48" i="8"/>
  <c r="P24" i="8"/>
  <c r="P30" i="8"/>
  <c r="R90" i="8"/>
  <c r="P25" i="8"/>
  <c r="R52" i="8"/>
  <c r="R29" i="8"/>
  <c r="R84" i="8"/>
  <c r="R8" i="8"/>
  <c r="P70" i="8"/>
  <c r="P10" i="8"/>
  <c r="O36" i="8"/>
  <c r="O8" i="8"/>
  <c r="O53" i="8"/>
  <c r="O56" i="8"/>
  <c r="O48" i="8"/>
  <c r="O40" i="8"/>
  <c r="O43" i="8"/>
  <c r="O60" i="8"/>
  <c r="O90" i="8"/>
  <c r="O81" i="8"/>
  <c r="O55" i="8"/>
  <c r="R57" i="8"/>
  <c r="P69" i="8"/>
  <c r="P40" i="8"/>
  <c r="P67" i="8"/>
  <c r="P66" i="8"/>
  <c r="P17" i="8"/>
  <c r="P50" i="8"/>
  <c r="P77" i="8"/>
  <c r="P4" i="8"/>
  <c r="P51" i="8"/>
  <c r="O51" i="8"/>
  <c r="R44" i="8"/>
  <c r="R87" i="8"/>
  <c r="R7" i="8"/>
  <c r="Q57" i="8"/>
  <c r="Q22" i="8"/>
  <c r="Q83" i="8"/>
  <c r="Q13" i="8"/>
  <c r="Q95" i="8"/>
  <c r="Q10" i="8"/>
  <c r="Q85" i="8"/>
  <c r="Q24" i="8"/>
  <c r="Q48" i="8"/>
  <c r="Q80" i="8"/>
  <c r="Q76" i="8"/>
  <c r="Q64" i="8"/>
  <c r="Q12" i="8"/>
  <c r="Q96" i="8"/>
  <c r="R45" i="8"/>
  <c r="P84" i="8"/>
  <c r="R81" i="8"/>
  <c r="R22" i="8"/>
  <c r="R25" i="8"/>
  <c r="R60" i="8"/>
  <c r="P72" i="8"/>
  <c r="P52" i="8"/>
  <c r="P42" i="8"/>
  <c r="P20" i="8"/>
  <c r="P47" i="8"/>
  <c r="O10" i="8"/>
  <c r="O47" i="8"/>
  <c r="O84" i="8"/>
  <c r="O24" i="8"/>
  <c r="O14" i="8"/>
  <c r="O54" i="8"/>
  <c r="O74" i="8"/>
  <c r="O5" i="8"/>
  <c r="R35" i="8"/>
  <c r="R80" i="8"/>
  <c r="O41" i="8"/>
  <c r="R73" i="8"/>
  <c r="R79" i="8"/>
  <c r="R16" i="8"/>
  <c r="R89" i="8"/>
  <c r="R83" i="8"/>
  <c r="R18" i="8"/>
  <c r="R19" i="8"/>
  <c r="R33" i="8"/>
  <c r="R13" i="8"/>
  <c r="Q39" i="8"/>
  <c r="Q86" i="8"/>
  <c r="Q50" i="8"/>
  <c r="Q70" i="8"/>
  <c r="Q15" i="8"/>
  <c r="Q65" i="8"/>
  <c r="Q25" i="8"/>
  <c r="Q59" i="8"/>
  <c r="Q30" i="8"/>
  <c r="Q20" i="8"/>
  <c r="Q7" i="8"/>
  <c r="P38" i="8"/>
  <c r="R34" i="8"/>
  <c r="R91" i="8"/>
  <c r="R56" i="8"/>
  <c r="P68" i="8"/>
  <c r="R68" i="8"/>
  <c r="R72" i="8"/>
  <c r="R24" i="8"/>
  <c r="P49" i="8"/>
  <c r="P81" i="8"/>
  <c r="P78" i="8"/>
  <c r="P22" i="8"/>
  <c r="P74" i="8"/>
  <c r="P36" i="8"/>
  <c r="O72" i="8"/>
  <c r="O25" i="8"/>
  <c r="O30" i="8"/>
  <c r="O20" i="8"/>
  <c r="O39" i="8"/>
  <c r="O95" i="8"/>
  <c r="O82" i="8"/>
  <c r="O59" i="8"/>
  <c r="O28" i="8"/>
  <c r="O8" i="7"/>
  <c r="O27" i="7"/>
  <c r="O21" i="7"/>
  <c r="O50" i="7"/>
  <c r="Q8" i="7"/>
  <c r="R50" i="7"/>
  <c r="Q57" i="7"/>
  <c r="R55" i="7"/>
  <c r="O52" i="7"/>
  <c r="O45" i="7"/>
  <c r="Q25" i="7"/>
  <c r="R6" i="7"/>
  <c r="O47" i="7"/>
  <c r="O14" i="7"/>
  <c r="O40" i="7"/>
  <c r="R16" i="7"/>
  <c r="R39" i="7"/>
  <c r="O58" i="7"/>
  <c r="O55" i="7"/>
  <c r="O9" i="7"/>
  <c r="P16" i="7"/>
  <c r="P58" i="7"/>
  <c r="Q12" i="7"/>
  <c r="P37" i="7"/>
  <c r="O4" i="7"/>
  <c r="O38" i="7"/>
  <c r="O22" i="7"/>
  <c r="O17" i="7"/>
  <c r="O42" i="7"/>
  <c r="O19" i="7"/>
  <c r="O53" i="7"/>
  <c r="O31" i="7"/>
  <c r="R48" i="7"/>
  <c r="R52" i="7"/>
  <c r="R9" i="7"/>
  <c r="P43" i="7"/>
  <c r="O10" i="7"/>
  <c r="O54" i="7"/>
  <c r="O33" i="7"/>
  <c r="Q23" i="7"/>
  <c r="R58" i="7"/>
  <c r="O41" i="7"/>
  <c r="O18" i="7"/>
  <c r="O16" i="7"/>
  <c r="O49" i="7"/>
  <c r="O6" i="7"/>
  <c r="O30" i="7"/>
  <c r="O26" i="7"/>
  <c r="O11" i="7"/>
  <c r="Q7" i="7"/>
  <c r="Q44" i="7"/>
  <c r="Q60" i="7"/>
  <c r="Q29" i="7"/>
  <c r="R18" i="7"/>
  <c r="R27" i="7"/>
  <c r="R42" i="7"/>
  <c r="R19" i="7"/>
  <c r="R31" i="7"/>
  <c r="R38" i="7"/>
  <c r="R59" i="7"/>
  <c r="R51" i="7"/>
  <c r="R46" i="7"/>
  <c r="R4" i="7"/>
  <c r="R47" i="7"/>
  <c r="P32" i="7"/>
  <c r="R8" i="7"/>
  <c r="R5" i="7"/>
  <c r="R12" i="7"/>
  <c r="R45" i="7"/>
  <c r="Q6" i="7"/>
  <c r="Q9" i="7"/>
  <c r="Q43" i="7"/>
  <c r="Q32" i="7"/>
  <c r="Q50" i="7"/>
  <c r="Q34" i="7"/>
  <c r="Q56" i="7"/>
  <c r="Q35" i="7"/>
  <c r="P60" i="7"/>
  <c r="P15" i="7"/>
  <c r="P56" i="7"/>
  <c r="P45" i="7"/>
  <c r="P18" i="7"/>
  <c r="P55" i="7"/>
  <c r="P48" i="7"/>
  <c r="P27" i="7"/>
  <c r="P39" i="7"/>
  <c r="P25" i="7"/>
  <c r="P35" i="7"/>
  <c r="P53" i="7"/>
  <c r="P40" i="7"/>
  <c r="P33" i="7"/>
  <c r="P17" i="7"/>
  <c r="P54" i="7"/>
  <c r="P22" i="7"/>
  <c r="P29" i="7"/>
  <c r="P44" i="7"/>
  <c r="P8" i="7"/>
  <c r="P41" i="7"/>
  <c r="P9" i="7"/>
  <c r="P13" i="7"/>
  <c r="P20" i="7"/>
  <c r="P36" i="7"/>
  <c r="P49" i="7"/>
  <c r="P52" i="7"/>
  <c r="P12" i="7"/>
  <c r="P28" i="7"/>
  <c r="P24" i="7"/>
  <c r="P42" i="7"/>
  <c r="P11" i="7"/>
  <c r="P23" i="7"/>
  <c r="P26" i="7"/>
  <c r="P57" i="7"/>
  <c r="P30" i="7"/>
  <c r="P50" i="7"/>
  <c r="P34" i="7"/>
  <c r="O51" i="7"/>
  <c r="O29" i="7"/>
  <c r="O60" i="7"/>
  <c r="O25" i="7"/>
  <c r="O12" i="7"/>
  <c r="O44" i="7"/>
  <c r="O7" i="7"/>
  <c r="O59" i="7"/>
  <c r="P31" i="7"/>
  <c r="P19" i="7"/>
  <c r="Q47" i="7"/>
  <c r="Q31" i="7"/>
  <c r="Q26" i="7"/>
  <c r="R29" i="7"/>
  <c r="R22" i="7"/>
  <c r="R17" i="7"/>
  <c r="R36" i="7"/>
  <c r="R13" i="7"/>
  <c r="R32" i="7"/>
  <c r="P7" i="7"/>
  <c r="P10" i="7"/>
  <c r="O46" i="7"/>
  <c r="R41" i="7"/>
  <c r="Q21" i="7"/>
  <c r="Q16" i="7"/>
  <c r="Q39" i="7"/>
  <c r="Q41" i="7"/>
  <c r="P6" i="7"/>
  <c r="P5" i="7"/>
  <c r="P14" i="7"/>
  <c r="P21" i="7"/>
  <c r="R14" i="7"/>
  <c r="Q38" i="7"/>
  <c r="Q54" i="7"/>
  <c r="Q33" i="7"/>
  <c r="Q24" i="7"/>
  <c r="Q40" i="7"/>
  <c r="Q28" i="7"/>
  <c r="R60" i="7"/>
  <c r="R10" i="7"/>
  <c r="R28" i="7"/>
  <c r="R20" i="7"/>
  <c r="Q51" i="7"/>
  <c r="Q4" i="7"/>
  <c r="Q18" i="7"/>
  <c r="Q55" i="7"/>
  <c r="Q48" i="7"/>
  <c r="P38" i="7"/>
  <c r="P59" i="7"/>
  <c r="P51" i="7"/>
  <c r="P46" i="7"/>
  <c r="P4" i="7"/>
  <c r="P47" i="7"/>
  <c r="R53" i="7"/>
  <c r="O15" i="7"/>
  <c r="O5" i="7"/>
  <c r="Q13" i="7"/>
  <c r="Q20" i="7"/>
  <c r="Q59" i="7"/>
  <c r="Q30" i="7"/>
  <c r="Q37" i="7"/>
  <c r="Q14" i="7"/>
  <c r="Q5" i="7"/>
  <c r="Q15" i="7"/>
  <c r="Q45" i="7"/>
  <c r="Q58" i="7"/>
  <c r="R21" i="7"/>
  <c r="R25" i="7"/>
  <c r="Q10" i="7"/>
  <c r="R35" i="7"/>
  <c r="Q46" i="7"/>
  <c r="Q49" i="7"/>
  <c r="Q52" i="7"/>
  <c r="Q27" i="7"/>
  <c r="Q22" i="7"/>
  <c r="Q17" i="7"/>
  <c r="Q42" i="7"/>
  <c r="Q19" i="7"/>
  <c r="Q53" i="7"/>
  <c r="Q11" i="7"/>
  <c r="Q36" i="7"/>
  <c r="R44" i="7"/>
  <c r="R7" i="7"/>
  <c r="R54" i="7"/>
  <c r="R33" i="7"/>
  <c r="R24" i="7"/>
  <c r="R40" i="7"/>
  <c r="R11" i="7"/>
  <c r="R23" i="7"/>
  <c r="R26" i="7"/>
  <c r="R57" i="7"/>
  <c r="R30" i="7"/>
  <c r="Q2" i="5"/>
  <c r="P2" i="5"/>
  <c r="O2" i="5"/>
  <c r="R2" i="5"/>
  <c r="P2" i="8" l="1"/>
  <c r="R2" i="8"/>
  <c r="O2" i="8"/>
  <c r="Q2" i="8"/>
  <c r="O2" i="7"/>
  <c r="P2" i="7"/>
  <c r="R2" i="7"/>
  <c r="Q2" i="7"/>
</calcChain>
</file>

<file path=xl/sharedStrings.xml><?xml version="1.0" encoding="utf-8"?>
<sst xmlns="http://schemas.openxmlformats.org/spreadsheetml/2006/main" count="265" uniqueCount="30">
  <si>
    <t>Iris-setosa</t>
  </si>
  <si>
    <t>Iris-versicolor</t>
  </si>
  <si>
    <t>Iris-virginica</t>
  </si>
  <si>
    <t>sepal_length</t>
  </si>
  <si>
    <t>sepal_width</t>
  </si>
  <si>
    <t>petal_length</t>
  </si>
  <si>
    <t>petal_width</t>
  </si>
  <si>
    <t>species</t>
  </si>
  <si>
    <t>Correct?</t>
  </si>
  <si>
    <t>Gini</t>
  </si>
  <si>
    <t>sl&gt;=4.3?</t>
  </si>
  <si>
    <t>sl&gt;=4.4</t>
  </si>
  <si>
    <t>Gini SL</t>
  </si>
  <si>
    <t>Min(Gini SL)</t>
  </si>
  <si>
    <t>Min(Gini SW)</t>
  </si>
  <si>
    <t>Gini SW</t>
  </si>
  <si>
    <t>Gini PL</t>
  </si>
  <si>
    <t>Min(Gini PL)</t>
  </si>
  <si>
    <t>Gini PW</t>
  </si>
  <si>
    <t>Min(Gini PW)</t>
  </si>
  <si>
    <t>versacolor</t>
  </si>
  <si>
    <t>not versacolor</t>
  </si>
  <si>
    <t>&gt;</t>
  </si>
  <si>
    <t>&lt;</t>
  </si>
  <si>
    <t>SW&gt;=3.0</t>
  </si>
  <si>
    <t>Yes</t>
  </si>
  <si>
    <t>No</t>
  </si>
  <si>
    <t>PW&gt;=1.7</t>
  </si>
  <si>
    <t>prediction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</si>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</sst>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51" totalsRowShown="0">
  <autoFilter ref="A1:E151"/>
  <sortState ref="A2:E151">
    <sortCondition ref="E1:E151"/>
  </sortState>
  <tableColumns count="5">
    <tableColumn id="1" name="sepal_length"/>
    <tableColumn id="2" name="sepal_width"/>
    <tableColumn id="3" name="petal_length"/>
    <tableColumn id="4" name="petal_width"/>
    <tableColumn id="5" name="spec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G152" totalsRowShown="0">
  <autoFilter ref="A2:G152"/>
  <tableColumns count="7">
    <tableColumn id="1" name="sepal_length"/>
    <tableColumn id="2" name="sepal_width"/>
    <tableColumn id="3" name="petal_length"/>
    <tableColumn id="4" name="petal_width"/>
    <tableColumn id="5" name="species"/>
    <tableColumn id="6" name="prediction" dataDxfId="1">
      <calculatedColumnFormula>IF(Table13[sepal_width]&gt;=3,0,IF(Table13[petal_width]&lt;1.7,1,0))</calculatedColumnFormula>
    </tableColumn>
    <tableColumn id="7" name="loss" dataDxfId="0">
      <calculatedColumnFormula>ABS(Table13[[#This Row],[species]]-Table13[[#This Row],[prediction]])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3:E153" totalsRowShown="0">
  <autoFilter ref="A3:E153"/>
  <sortState ref="A4:E153">
    <sortCondition ref="A3:A153"/>
  </sortState>
  <tableColumns count="5">
    <tableColumn id="1" name="sepal_length"/>
    <tableColumn id="2" name="sepal_width"/>
    <tableColumn id="3" name="petal_length"/>
    <tableColumn id="4" name="petal_width"/>
    <tableColumn id="5" name="spec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I3:R153" totalsRowShown="0">
  <autoFilter ref="I3:R153"/>
  <sortState ref="I4:R153">
    <sortCondition ref="I3:I153"/>
  </sortState>
  <tableColumns count="10">
    <tableColumn id="1" name="sepal_length"/>
    <tableColumn id="2" name="sepal_width"/>
    <tableColumn id="3" name="petal_length"/>
    <tableColumn id="4" name="petal_width"/>
    <tableColumn id="8" name="versacolor"/>
    <tableColumn id="5" name="not versacolor">
      <calculatedColumnFormula>1-Table1345[[#This Row],[versacolor]]</calculatedColumnFormula>
    </tableColumn>
    <tableColumn id="10" name="Gini SL">
      <calculatedColumnFormula>(SUMIF(Table1345[sepal_length],B4,Table1345[versacolor])+SUMIF(Table1345[sepal_length],A4,Table1345[not versacolor]))/150</calculatedColumnFormula>
    </tableColumn>
    <tableColumn id="11" name="Gini SW" dataDxfId="16">
      <calculatedColumnFormula>(SUMIF(Table1345[sepal_width],D4,Table1345[versacolor])+SUMIF(Table1345[sepal_width],C4,Table1345[not versacolor]))/150</calculatedColumnFormula>
    </tableColumn>
    <tableColumn id="12" name="Gini PL" dataDxfId="15">
      <calculatedColumnFormula>(SUMIF(Table1345[petal_length],F4,Table1345[versacolor])+SUMIF(Table1345[petal_length],E4,Table1345[not versacolor]))/150</calculatedColumnFormula>
    </tableColumn>
    <tableColumn id="9" name="Gini PW" dataDxfId="14">
      <calculatedColumnFormula>(SUMIF(Table1345[petal_width],H4,Table1345[versacolor])+SUMIF(Table1345[petal_width],G4,Table1345[not versacolor]))/150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I3:R60" totalsRowShown="0">
  <autoFilter ref="I3:R60"/>
  <sortState ref="I4:R60">
    <sortCondition ref="L3:L60"/>
  </sortState>
  <tableColumns count="10">
    <tableColumn id="1" name="sepal_length"/>
    <tableColumn id="2" name="sepal_width"/>
    <tableColumn id="3" name="petal_length"/>
    <tableColumn id="4" name="petal_width"/>
    <tableColumn id="8" name="versacolor"/>
    <tableColumn id="5" name="not versacolor">
      <calculatedColumnFormula>1-Table13456[[#This Row],[versacolor]]</calculatedColumnFormula>
    </tableColumn>
    <tableColumn id="10" name="Gini SL">
      <calculatedColumnFormula>(SUMIF(Table13456[sepal_length],B4,Table13456[versacolor])+SUMIF(Table13456[sepal_length],A4,Table13456[not versacolor]))/150</calculatedColumnFormula>
    </tableColumn>
    <tableColumn id="11" name="Gini SW" dataDxfId="13">
      <calculatedColumnFormula>(SUMIF(Table13456[sepal_width],D4,Table13456[versacolor])+SUMIF(Table13456[sepal_width],C4,Table13456[not versacolor]))/150</calculatedColumnFormula>
    </tableColumn>
    <tableColumn id="12" name="Gini PL" dataDxfId="12">
      <calculatedColumnFormula>(SUMIF(Table13456[petal_length],F4,Table13456[versacolor])+SUMIF(Table13456[petal_length],E4,Table13456[not versacolor]))/150</calculatedColumnFormula>
    </tableColumn>
    <tableColumn id="9" name="Gini PW" dataDxfId="11">
      <calculatedColumnFormula>(SUMIF(Table13456[petal_width],H4,Table13456[versacolor])+SUMIF(Table13456[petal_width],G4,Table13456[not versacolor]))/150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3457" displayName="Table13457" ref="I3:R96" totalsRowShown="0">
  <autoFilter ref="I3:R96"/>
  <sortState ref="I4:R96">
    <sortCondition ref="K3:K96"/>
  </sortState>
  <tableColumns count="10">
    <tableColumn id="1" name="sepal_length"/>
    <tableColumn id="2" name="sepal_width"/>
    <tableColumn id="3" name="petal_length"/>
    <tableColumn id="4" name="petal_width"/>
    <tableColumn id="8" name="versacolor"/>
    <tableColumn id="5" name="not versacolor">
      <calculatedColumnFormula>1-Table13457[[#This Row],[versacolor]]</calculatedColumnFormula>
    </tableColumn>
    <tableColumn id="10" name="Gini SL">
      <calculatedColumnFormula>(SUMIF(Table13457[sepal_length],B4,Table13457[versacolor])+SUMIF(Table13457[sepal_length],A4,Table13457[not versacolor]))/150</calculatedColumnFormula>
    </tableColumn>
    <tableColumn id="11" name="Gini SW" dataDxfId="10">
      <calculatedColumnFormula>(SUMIF(Table13457[sepal_width],D4,Table13457[versacolor])+SUMIF(Table13457[sepal_width],C4,Table13457[not versacolor]))/150</calculatedColumnFormula>
    </tableColumn>
    <tableColumn id="12" name="Gini PL" dataDxfId="9">
      <calculatedColumnFormula>(SUMIF(Table13457[petal_length],F4,Table13457[versacolor])+SUMIF(Table13457[petal_length],E4,Table13457[not versacolor]))/150</calculatedColumnFormula>
    </tableColumn>
    <tableColumn id="9" name="Gini PW" dataDxfId="8">
      <calculatedColumnFormula>(SUMIF(Table13457[petal_width],H4,Table13457[versacolor])+SUMIF(Table13457[petal_width],G4,Table13457[not versacolor]))/150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34568" displayName="Table134568" ref="I3:R21" totalsRowShown="0">
  <autoFilter ref="I3:R21"/>
  <sortState ref="I4:R21">
    <sortCondition ref="K3:K21"/>
  </sortState>
  <tableColumns count="10">
    <tableColumn id="1" name="sepal_length"/>
    <tableColumn id="2" name="sepal_width"/>
    <tableColumn id="3" name="petal_length"/>
    <tableColumn id="4" name="petal_width"/>
    <tableColumn id="8" name="versacolor"/>
    <tableColumn id="5" name="not versacolor">
      <calculatedColumnFormula>1-Table134568[[#This Row],[versacolor]]</calculatedColumnFormula>
    </tableColumn>
    <tableColumn id="10" name="Gini SL">
      <calculatedColumnFormula>(SUMIF(Table134568[sepal_length],#REF!,Table134568[versacolor])+SUMIF(Table134568[sepal_length],#REF!,Table134568[not versacolor]))/150</calculatedColumnFormula>
    </tableColumn>
    <tableColumn id="11" name="Gini SW" dataDxfId="7">
      <calculatedColumnFormula>(SUMIF(Table134568[sepal_width],#REF!,Table134568[versacolor])+SUMIF(Table134568[sepal_width],#REF!,Table134568[not versacolor]))/150</calculatedColumnFormula>
    </tableColumn>
    <tableColumn id="12" name="Gini PL" dataDxfId="6">
      <calculatedColumnFormula>(SUMIF(Table134568[petal_length],#REF!,Table134568[versacolor])+SUMIF(Table134568[petal_length],#REF!,Table134568[not versacolor]))/150</calculatedColumnFormula>
    </tableColumn>
    <tableColumn id="9" name="Gini PW" dataDxfId="5">
      <calculatedColumnFormula>(SUMIF(Table134568[petal_width],#REF!,Table134568[versacolor])+SUMIF(Table134568[petal_width],#REF!,Table134568[not versacolor]))/150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1345689" displayName="Table1345689" ref="I3:R43" totalsRowShown="0">
  <autoFilter ref="I3:R43"/>
  <sortState ref="I4:R43">
    <sortCondition ref="L3:L43"/>
  </sortState>
  <tableColumns count="10">
    <tableColumn id="1" name="sepal_length"/>
    <tableColumn id="2" name="sepal_width"/>
    <tableColumn id="3" name="petal_length"/>
    <tableColumn id="4" name="petal_width"/>
    <tableColumn id="8" name="versacolor"/>
    <tableColumn id="5" name="not versacolor">
      <calculatedColumnFormula>1-Table1345689[[#This Row],[versacolor]]</calculatedColumnFormula>
    </tableColumn>
    <tableColumn id="10" name="Gini SL">
      <calculatedColumnFormula>(SUMIF(Table1345689[sepal_length],B4,Table1345689[versacolor])+SUMIF(Table1345689[sepal_length],A4,Table1345689[not versacolor]))/150</calculatedColumnFormula>
    </tableColumn>
    <tableColumn id="11" name="Gini SW" dataDxfId="4">
      <calculatedColumnFormula>(SUMIF(Table1345689[sepal_width],D4,Table1345689[versacolor])+SUMIF(Table1345689[sepal_width],C4,Table1345689[not versacolor]))/150</calculatedColumnFormula>
    </tableColumn>
    <tableColumn id="12" name="Gini PL" dataDxfId="3">
      <calculatedColumnFormula>(SUMIF(Table1345689[petal_length],F4,Table1345689[versacolor])+SUMIF(Table1345689[petal_length],E4,Table1345689[not versacolor]))/150</calculatedColumnFormula>
    </tableColumn>
    <tableColumn id="9" name="Gini PW" dataDxfId="2">
      <calculatedColumnFormula>(SUMIF(Table1345689[petal_width],H4,Table1345689[versacolor])+SUMIF(Table1345689[petal_width],G4,Table1345689[not versacolor]))/150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E52" sqref="E52"/>
    </sheetView>
  </sheetViews>
  <sheetFormatPr defaultRowHeight="15" x14ac:dyDescent="0.25"/>
  <cols>
    <col min="1" max="1" width="14.5703125" customWidth="1"/>
    <col min="2" max="2" width="14" customWidth="1"/>
    <col min="3" max="3" width="14.42578125" customWidth="1"/>
    <col min="4" max="4" width="13.85546875" customWidth="1"/>
    <col min="5" max="5" width="13.285156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4.5999999999999996</v>
      </c>
      <c r="B2">
        <v>3.6</v>
      </c>
      <c r="C2">
        <v>1</v>
      </c>
      <c r="D2">
        <v>0.2</v>
      </c>
      <c r="E2" t="s">
        <v>0</v>
      </c>
    </row>
    <row r="3" spans="1:5" x14ac:dyDescent="0.25">
      <c r="A3">
        <v>4.3</v>
      </c>
      <c r="B3">
        <v>3</v>
      </c>
      <c r="C3">
        <v>1.1000000000000001</v>
      </c>
      <c r="D3">
        <v>0.1</v>
      </c>
      <c r="E3" t="s">
        <v>0</v>
      </c>
    </row>
    <row r="4" spans="1:5" x14ac:dyDescent="0.25">
      <c r="A4">
        <v>5</v>
      </c>
      <c r="B4">
        <v>3.2</v>
      </c>
      <c r="C4">
        <v>1.2</v>
      </c>
      <c r="D4">
        <v>0.2</v>
      </c>
      <c r="E4" t="s">
        <v>0</v>
      </c>
    </row>
    <row r="5" spans="1:5" x14ac:dyDescent="0.25">
      <c r="A5">
        <v>5.8</v>
      </c>
      <c r="B5">
        <v>4</v>
      </c>
      <c r="C5">
        <v>1.2</v>
      </c>
      <c r="D5">
        <v>0.2</v>
      </c>
      <c r="E5" t="s">
        <v>0</v>
      </c>
    </row>
    <row r="6" spans="1:5" x14ac:dyDescent="0.25">
      <c r="A6">
        <v>4.5</v>
      </c>
      <c r="B6">
        <v>2.2999999999999998</v>
      </c>
      <c r="C6">
        <v>1.3</v>
      </c>
      <c r="D6">
        <v>0.3</v>
      </c>
      <c r="E6" t="s">
        <v>0</v>
      </c>
    </row>
    <row r="7" spans="1:5" x14ac:dyDescent="0.25">
      <c r="A7">
        <v>4.4000000000000004</v>
      </c>
      <c r="B7">
        <v>3</v>
      </c>
      <c r="C7">
        <v>1.3</v>
      </c>
      <c r="D7">
        <v>0.2</v>
      </c>
      <c r="E7" t="s">
        <v>0</v>
      </c>
    </row>
    <row r="8" spans="1:5" x14ac:dyDescent="0.25">
      <c r="A8">
        <v>4.7</v>
      </c>
      <c r="B8">
        <v>3.2</v>
      </c>
      <c r="C8">
        <v>1.3</v>
      </c>
      <c r="D8">
        <v>0.2</v>
      </c>
      <c r="E8" t="s">
        <v>0</v>
      </c>
    </row>
    <row r="9" spans="1:5" x14ac:dyDescent="0.25">
      <c r="A9">
        <v>4.4000000000000004</v>
      </c>
      <c r="B9">
        <v>3.2</v>
      </c>
      <c r="C9">
        <v>1.3</v>
      </c>
      <c r="D9">
        <v>0.2</v>
      </c>
      <c r="E9" t="s">
        <v>0</v>
      </c>
    </row>
    <row r="10" spans="1:5" x14ac:dyDescent="0.25">
      <c r="A10">
        <v>5.5</v>
      </c>
      <c r="B10">
        <v>3.5</v>
      </c>
      <c r="C10">
        <v>1.3</v>
      </c>
      <c r="D10">
        <v>0.2</v>
      </c>
      <c r="E10" t="s">
        <v>0</v>
      </c>
    </row>
    <row r="11" spans="1:5" x14ac:dyDescent="0.25">
      <c r="A11">
        <v>5</v>
      </c>
      <c r="B11">
        <v>3.5</v>
      </c>
      <c r="C11">
        <v>1.3</v>
      </c>
      <c r="D11">
        <v>0.3</v>
      </c>
      <c r="E11" t="s">
        <v>0</v>
      </c>
    </row>
    <row r="12" spans="1:5" x14ac:dyDescent="0.25">
      <c r="A12">
        <v>5.4</v>
      </c>
      <c r="B12">
        <v>3.9</v>
      </c>
      <c r="C12">
        <v>1.3</v>
      </c>
      <c r="D12">
        <v>0.4</v>
      </c>
      <c r="E12" t="s">
        <v>0</v>
      </c>
    </row>
    <row r="13" spans="1:5" x14ac:dyDescent="0.25">
      <c r="A13">
        <v>4.4000000000000004</v>
      </c>
      <c r="B13">
        <v>2.9</v>
      </c>
      <c r="C13">
        <v>1.4</v>
      </c>
      <c r="D13">
        <v>0.2</v>
      </c>
      <c r="E13" t="s">
        <v>0</v>
      </c>
    </row>
    <row r="14" spans="1:5" x14ac:dyDescent="0.25">
      <c r="A14">
        <v>4.9000000000000004</v>
      </c>
      <c r="B14">
        <v>3</v>
      </c>
      <c r="C14">
        <v>1.4</v>
      </c>
      <c r="D14">
        <v>0.2</v>
      </c>
      <c r="E14" t="s">
        <v>0</v>
      </c>
    </row>
    <row r="15" spans="1:5" x14ac:dyDescent="0.25">
      <c r="A15">
        <v>4.8</v>
      </c>
      <c r="B15">
        <v>3</v>
      </c>
      <c r="C15">
        <v>1.4</v>
      </c>
      <c r="D15">
        <v>0.1</v>
      </c>
      <c r="E15" t="s">
        <v>0</v>
      </c>
    </row>
    <row r="16" spans="1:5" x14ac:dyDescent="0.25">
      <c r="A16">
        <v>4.8</v>
      </c>
      <c r="B16">
        <v>3</v>
      </c>
      <c r="C16">
        <v>1.4</v>
      </c>
      <c r="D16">
        <v>0.3</v>
      </c>
      <c r="E16" t="s">
        <v>0</v>
      </c>
    </row>
    <row r="17" spans="1:5" x14ac:dyDescent="0.25">
      <c r="A17">
        <v>4.5999999999999996</v>
      </c>
      <c r="B17">
        <v>3.2</v>
      </c>
      <c r="C17">
        <v>1.4</v>
      </c>
      <c r="D17">
        <v>0.2</v>
      </c>
      <c r="E17" t="s">
        <v>0</v>
      </c>
    </row>
    <row r="18" spans="1:5" x14ac:dyDescent="0.25">
      <c r="A18">
        <v>5</v>
      </c>
      <c r="B18">
        <v>3.3</v>
      </c>
      <c r="C18">
        <v>1.4</v>
      </c>
      <c r="D18">
        <v>0.2</v>
      </c>
      <c r="E18" t="s">
        <v>0</v>
      </c>
    </row>
    <row r="19" spans="1:5" x14ac:dyDescent="0.25">
      <c r="A19">
        <v>4.5999999999999996</v>
      </c>
      <c r="B19">
        <v>3.4</v>
      </c>
      <c r="C19">
        <v>1.4</v>
      </c>
      <c r="D19">
        <v>0.3</v>
      </c>
      <c r="E19" t="s">
        <v>0</v>
      </c>
    </row>
    <row r="20" spans="1:5" x14ac:dyDescent="0.25">
      <c r="A20">
        <v>5.2</v>
      </c>
      <c r="B20">
        <v>3.4</v>
      </c>
      <c r="C20">
        <v>1.4</v>
      </c>
      <c r="D20">
        <v>0.2</v>
      </c>
      <c r="E20" t="s">
        <v>0</v>
      </c>
    </row>
    <row r="21" spans="1:5" x14ac:dyDescent="0.25">
      <c r="A21">
        <v>5.0999999999999996</v>
      </c>
      <c r="B21">
        <v>3.5</v>
      </c>
      <c r="C21">
        <v>1.4</v>
      </c>
      <c r="D21">
        <v>0.2</v>
      </c>
      <c r="E21" t="s">
        <v>0</v>
      </c>
    </row>
    <row r="22" spans="1:5" x14ac:dyDescent="0.25">
      <c r="A22">
        <v>5.0999999999999996</v>
      </c>
      <c r="B22">
        <v>3.5</v>
      </c>
      <c r="C22">
        <v>1.4</v>
      </c>
      <c r="D22">
        <v>0.3</v>
      </c>
      <c r="E22" t="s">
        <v>0</v>
      </c>
    </row>
    <row r="23" spans="1:5" x14ac:dyDescent="0.25">
      <c r="A23">
        <v>5</v>
      </c>
      <c r="B23">
        <v>3.6</v>
      </c>
      <c r="C23">
        <v>1.4</v>
      </c>
      <c r="D23">
        <v>0.2</v>
      </c>
      <c r="E23" t="s">
        <v>0</v>
      </c>
    </row>
    <row r="24" spans="1:5" x14ac:dyDescent="0.25">
      <c r="A24">
        <v>5.5</v>
      </c>
      <c r="B24">
        <v>4.2</v>
      </c>
      <c r="C24">
        <v>1.4</v>
      </c>
      <c r="D24">
        <v>0.2</v>
      </c>
      <c r="E24" t="s">
        <v>0</v>
      </c>
    </row>
    <row r="25" spans="1:5" x14ac:dyDescent="0.25">
      <c r="A25">
        <v>4.5999999999999996</v>
      </c>
      <c r="B25">
        <v>3.1</v>
      </c>
      <c r="C25">
        <v>1.5</v>
      </c>
      <c r="D25">
        <v>0.2</v>
      </c>
      <c r="E25" t="s">
        <v>0</v>
      </c>
    </row>
    <row r="26" spans="1:5" x14ac:dyDescent="0.25">
      <c r="A26">
        <v>4.9000000000000004</v>
      </c>
      <c r="B26">
        <v>3.1</v>
      </c>
      <c r="C26">
        <v>1.5</v>
      </c>
      <c r="D26">
        <v>0.1</v>
      </c>
      <c r="E26" t="s">
        <v>0</v>
      </c>
    </row>
    <row r="27" spans="1:5" x14ac:dyDescent="0.25">
      <c r="A27">
        <v>4.9000000000000004</v>
      </c>
      <c r="B27">
        <v>3.1</v>
      </c>
      <c r="C27">
        <v>1.5</v>
      </c>
      <c r="D27">
        <v>0.1</v>
      </c>
      <c r="E27" t="s">
        <v>0</v>
      </c>
    </row>
    <row r="28" spans="1:5" x14ac:dyDescent="0.25">
      <c r="A28">
        <v>4.9000000000000004</v>
      </c>
      <c r="B28">
        <v>3.1</v>
      </c>
      <c r="C28">
        <v>1.5</v>
      </c>
      <c r="D28">
        <v>0.1</v>
      </c>
      <c r="E28" t="s">
        <v>0</v>
      </c>
    </row>
    <row r="29" spans="1:5" x14ac:dyDescent="0.25">
      <c r="A29">
        <v>5</v>
      </c>
      <c r="B29">
        <v>3.4</v>
      </c>
      <c r="C29">
        <v>1.5</v>
      </c>
      <c r="D29">
        <v>0.2</v>
      </c>
      <c r="E29" t="s">
        <v>0</v>
      </c>
    </row>
    <row r="30" spans="1:5" x14ac:dyDescent="0.25">
      <c r="A30">
        <v>5.4</v>
      </c>
      <c r="B30">
        <v>3.4</v>
      </c>
      <c r="C30">
        <v>1.5</v>
      </c>
      <c r="D30">
        <v>0.4</v>
      </c>
      <c r="E30" t="s">
        <v>0</v>
      </c>
    </row>
    <row r="31" spans="1:5" x14ac:dyDescent="0.25">
      <c r="A31">
        <v>5.0999999999999996</v>
      </c>
      <c r="B31">
        <v>3.4</v>
      </c>
      <c r="C31">
        <v>1.5</v>
      </c>
      <c r="D31">
        <v>0.2</v>
      </c>
      <c r="E31" t="s">
        <v>0</v>
      </c>
    </row>
    <row r="32" spans="1:5" x14ac:dyDescent="0.25">
      <c r="A32">
        <v>5.2</v>
      </c>
      <c r="B32">
        <v>3.5</v>
      </c>
      <c r="C32">
        <v>1.5</v>
      </c>
      <c r="D32">
        <v>0.2</v>
      </c>
      <c r="E32" t="s">
        <v>0</v>
      </c>
    </row>
    <row r="33" spans="1:5" x14ac:dyDescent="0.25">
      <c r="A33">
        <v>5.4</v>
      </c>
      <c r="B33">
        <v>3.7</v>
      </c>
      <c r="C33">
        <v>1.5</v>
      </c>
      <c r="D33">
        <v>0.2</v>
      </c>
      <c r="E33" t="s">
        <v>0</v>
      </c>
    </row>
    <row r="34" spans="1:5" x14ac:dyDescent="0.25">
      <c r="A34">
        <v>5.0999999999999996</v>
      </c>
      <c r="B34">
        <v>3.7</v>
      </c>
      <c r="C34">
        <v>1.5</v>
      </c>
      <c r="D34">
        <v>0.4</v>
      </c>
      <c r="E34" t="s">
        <v>0</v>
      </c>
    </row>
    <row r="35" spans="1:5" x14ac:dyDescent="0.25">
      <c r="A35">
        <v>5.3</v>
      </c>
      <c r="B35">
        <v>3.7</v>
      </c>
      <c r="C35">
        <v>1.5</v>
      </c>
      <c r="D35">
        <v>0.2</v>
      </c>
      <c r="E35" t="s">
        <v>0</v>
      </c>
    </row>
    <row r="36" spans="1:5" x14ac:dyDescent="0.25">
      <c r="A36">
        <v>5.0999999999999996</v>
      </c>
      <c r="B36">
        <v>3.8</v>
      </c>
      <c r="C36">
        <v>1.5</v>
      </c>
      <c r="D36">
        <v>0.3</v>
      </c>
      <c r="E36" t="s">
        <v>0</v>
      </c>
    </row>
    <row r="37" spans="1:5" x14ac:dyDescent="0.25">
      <c r="A37">
        <v>5.2</v>
      </c>
      <c r="B37">
        <v>4.0999999999999996</v>
      </c>
      <c r="C37">
        <v>1.5</v>
      </c>
      <c r="D37">
        <v>0.1</v>
      </c>
      <c r="E37" t="s">
        <v>0</v>
      </c>
    </row>
    <row r="38" spans="1:5" x14ac:dyDescent="0.25">
      <c r="A38">
        <v>5.7</v>
      </c>
      <c r="B38">
        <v>4.4000000000000004</v>
      </c>
      <c r="C38">
        <v>1.5</v>
      </c>
      <c r="D38">
        <v>0.4</v>
      </c>
      <c r="E38" t="s">
        <v>0</v>
      </c>
    </row>
    <row r="39" spans="1:5" x14ac:dyDescent="0.25">
      <c r="A39">
        <v>5</v>
      </c>
      <c r="B39">
        <v>3</v>
      </c>
      <c r="C39">
        <v>1.6</v>
      </c>
      <c r="D39">
        <v>0.2</v>
      </c>
      <c r="E39" t="s">
        <v>0</v>
      </c>
    </row>
    <row r="40" spans="1:5" x14ac:dyDescent="0.25">
      <c r="A40">
        <v>4.8</v>
      </c>
      <c r="B40">
        <v>3.1</v>
      </c>
      <c r="C40">
        <v>1.6</v>
      </c>
      <c r="D40">
        <v>0.2</v>
      </c>
      <c r="E40" t="s">
        <v>0</v>
      </c>
    </row>
    <row r="41" spans="1:5" x14ac:dyDescent="0.25">
      <c r="A41">
        <v>4.7</v>
      </c>
      <c r="B41">
        <v>3.2</v>
      </c>
      <c r="C41">
        <v>1.6</v>
      </c>
      <c r="D41">
        <v>0.2</v>
      </c>
      <c r="E41" t="s">
        <v>0</v>
      </c>
    </row>
    <row r="42" spans="1:5" x14ac:dyDescent="0.25">
      <c r="A42">
        <v>4.8</v>
      </c>
      <c r="B42">
        <v>3.4</v>
      </c>
      <c r="C42">
        <v>1.6</v>
      </c>
      <c r="D42">
        <v>0.2</v>
      </c>
      <c r="E42" t="s">
        <v>0</v>
      </c>
    </row>
    <row r="43" spans="1:5" x14ac:dyDescent="0.25">
      <c r="A43">
        <v>5</v>
      </c>
      <c r="B43">
        <v>3.4</v>
      </c>
      <c r="C43">
        <v>1.6</v>
      </c>
      <c r="D43">
        <v>0.4</v>
      </c>
      <c r="E43" t="s">
        <v>0</v>
      </c>
    </row>
    <row r="44" spans="1:5" x14ac:dyDescent="0.25">
      <c r="A44">
        <v>5</v>
      </c>
      <c r="B44">
        <v>3.5</v>
      </c>
      <c r="C44">
        <v>1.6</v>
      </c>
      <c r="D44">
        <v>0.6</v>
      </c>
      <c r="E44" t="s">
        <v>0</v>
      </c>
    </row>
    <row r="45" spans="1:5" x14ac:dyDescent="0.25">
      <c r="A45">
        <v>5.0999999999999996</v>
      </c>
      <c r="B45">
        <v>3.8</v>
      </c>
      <c r="C45">
        <v>1.6</v>
      </c>
      <c r="D45">
        <v>0.2</v>
      </c>
      <c r="E45" t="s">
        <v>0</v>
      </c>
    </row>
    <row r="46" spans="1:5" x14ac:dyDescent="0.25">
      <c r="A46">
        <v>5.0999999999999996</v>
      </c>
      <c r="B46">
        <v>3.3</v>
      </c>
      <c r="C46">
        <v>1.7</v>
      </c>
      <c r="D46">
        <v>0.5</v>
      </c>
      <c r="E46" t="s">
        <v>0</v>
      </c>
    </row>
    <row r="47" spans="1:5" x14ac:dyDescent="0.25">
      <c r="A47">
        <v>5.4</v>
      </c>
      <c r="B47">
        <v>3.4</v>
      </c>
      <c r="C47">
        <v>1.7</v>
      </c>
      <c r="D47">
        <v>0.2</v>
      </c>
      <c r="E47" t="s">
        <v>0</v>
      </c>
    </row>
    <row r="48" spans="1:5" x14ac:dyDescent="0.25">
      <c r="A48">
        <v>5.7</v>
      </c>
      <c r="B48">
        <v>3.8</v>
      </c>
      <c r="C48">
        <v>1.7</v>
      </c>
      <c r="D48">
        <v>0.3</v>
      </c>
      <c r="E48" t="s">
        <v>0</v>
      </c>
    </row>
    <row r="49" spans="1:5" x14ac:dyDescent="0.25">
      <c r="A49">
        <v>5.4</v>
      </c>
      <c r="B49">
        <v>3.9</v>
      </c>
      <c r="C49">
        <v>1.7</v>
      </c>
      <c r="D49">
        <v>0.4</v>
      </c>
      <c r="E49" t="s">
        <v>0</v>
      </c>
    </row>
    <row r="50" spans="1:5" x14ac:dyDescent="0.25">
      <c r="A50">
        <v>4.8</v>
      </c>
      <c r="B50">
        <v>3.4</v>
      </c>
      <c r="C50">
        <v>1.9</v>
      </c>
      <c r="D50">
        <v>0.2</v>
      </c>
      <c r="E50" t="s">
        <v>0</v>
      </c>
    </row>
    <row r="51" spans="1:5" x14ac:dyDescent="0.25">
      <c r="A51">
        <v>5.0999999999999996</v>
      </c>
      <c r="B51">
        <v>3.8</v>
      </c>
      <c r="C51">
        <v>1.9</v>
      </c>
      <c r="D51">
        <v>0.4</v>
      </c>
      <c r="E51" t="s">
        <v>0</v>
      </c>
    </row>
    <row r="52" spans="1:5" x14ac:dyDescent="0.25">
      <c r="A52">
        <v>5.0999999999999996</v>
      </c>
      <c r="B52">
        <v>2.5</v>
      </c>
      <c r="C52">
        <v>3</v>
      </c>
      <c r="D52">
        <v>1.1000000000000001</v>
      </c>
      <c r="E52" t="s">
        <v>1</v>
      </c>
    </row>
    <row r="53" spans="1:5" x14ac:dyDescent="0.25">
      <c r="A53">
        <v>5</v>
      </c>
      <c r="B53">
        <v>2.2999999999999998</v>
      </c>
      <c r="C53">
        <v>3.3</v>
      </c>
      <c r="D53">
        <v>1</v>
      </c>
      <c r="E53" t="s">
        <v>1</v>
      </c>
    </row>
    <row r="54" spans="1:5" x14ac:dyDescent="0.25">
      <c r="A54">
        <v>4.9000000000000004</v>
      </c>
      <c r="B54">
        <v>2.4</v>
      </c>
      <c r="C54">
        <v>3.3</v>
      </c>
      <c r="D54">
        <v>1</v>
      </c>
      <c r="E54" t="s">
        <v>1</v>
      </c>
    </row>
    <row r="55" spans="1:5" x14ac:dyDescent="0.25">
      <c r="A55">
        <v>5</v>
      </c>
      <c r="B55">
        <v>2</v>
      </c>
      <c r="C55">
        <v>3.5</v>
      </c>
      <c r="D55">
        <v>1</v>
      </c>
      <c r="E55" t="s">
        <v>1</v>
      </c>
    </row>
    <row r="56" spans="1:5" x14ac:dyDescent="0.25">
      <c r="A56">
        <v>5.7</v>
      </c>
      <c r="B56">
        <v>2.6</v>
      </c>
      <c r="C56">
        <v>3.5</v>
      </c>
      <c r="D56">
        <v>1</v>
      </c>
      <c r="E56" t="s">
        <v>1</v>
      </c>
    </row>
    <row r="57" spans="1:5" x14ac:dyDescent="0.25">
      <c r="A57">
        <v>5.6</v>
      </c>
      <c r="B57">
        <v>2.9</v>
      </c>
      <c r="C57">
        <v>3.6</v>
      </c>
      <c r="D57">
        <v>1.3</v>
      </c>
      <c r="E57" t="s">
        <v>1</v>
      </c>
    </row>
    <row r="58" spans="1:5" x14ac:dyDescent="0.25">
      <c r="A58">
        <v>5.5</v>
      </c>
      <c r="B58">
        <v>2.4</v>
      </c>
      <c r="C58">
        <v>3.7</v>
      </c>
      <c r="D58">
        <v>1</v>
      </c>
      <c r="E58" t="s">
        <v>1</v>
      </c>
    </row>
    <row r="59" spans="1:5" x14ac:dyDescent="0.25">
      <c r="A59">
        <v>5.5</v>
      </c>
      <c r="B59">
        <v>2.4</v>
      </c>
      <c r="C59">
        <v>3.8</v>
      </c>
      <c r="D59">
        <v>1.1000000000000001</v>
      </c>
      <c r="E59" t="s">
        <v>1</v>
      </c>
    </row>
    <row r="60" spans="1:5" x14ac:dyDescent="0.25">
      <c r="A60">
        <v>5.6</v>
      </c>
      <c r="B60">
        <v>2.5</v>
      </c>
      <c r="C60">
        <v>3.9</v>
      </c>
      <c r="D60">
        <v>1.1000000000000001</v>
      </c>
      <c r="E60" t="s">
        <v>1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1</v>
      </c>
    </row>
    <row r="62" spans="1:5" x14ac:dyDescent="0.25">
      <c r="A62">
        <v>5.8</v>
      </c>
      <c r="B62">
        <v>2.7</v>
      </c>
      <c r="C62">
        <v>3.9</v>
      </c>
      <c r="D62">
        <v>1.2</v>
      </c>
      <c r="E62" t="s">
        <v>1</v>
      </c>
    </row>
    <row r="63" spans="1:5" x14ac:dyDescent="0.25">
      <c r="A63">
        <v>6</v>
      </c>
      <c r="B63">
        <v>2.2000000000000002</v>
      </c>
      <c r="C63">
        <v>4</v>
      </c>
      <c r="D63">
        <v>1</v>
      </c>
      <c r="E63" t="s">
        <v>1</v>
      </c>
    </row>
    <row r="64" spans="1:5" x14ac:dyDescent="0.25">
      <c r="A64">
        <v>5.5</v>
      </c>
      <c r="B64">
        <v>2.2999999999999998</v>
      </c>
      <c r="C64">
        <v>4</v>
      </c>
      <c r="D64">
        <v>1.3</v>
      </c>
      <c r="E64" t="s">
        <v>1</v>
      </c>
    </row>
    <row r="65" spans="1:5" x14ac:dyDescent="0.25">
      <c r="A65">
        <v>5.5</v>
      </c>
      <c r="B65">
        <v>2.5</v>
      </c>
      <c r="C65">
        <v>4</v>
      </c>
      <c r="D65">
        <v>1.3</v>
      </c>
      <c r="E65" t="s">
        <v>1</v>
      </c>
    </row>
    <row r="66" spans="1:5" x14ac:dyDescent="0.25">
      <c r="A66">
        <v>5.8</v>
      </c>
      <c r="B66">
        <v>2.6</v>
      </c>
      <c r="C66">
        <v>4</v>
      </c>
      <c r="D66">
        <v>1.2</v>
      </c>
      <c r="E66" t="s">
        <v>1</v>
      </c>
    </row>
    <row r="67" spans="1:5" x14ac:dyDescent="0.25">
      <c r="A67">
        <v>6.1</v>
      </c>
      <c r="B67">
        <v>2.8</v>
      </c>
      <c r="C67">
        <v>4</v>
      </c>
      <c r="D67">
        <v>1.3</v>
      </c>
      <c r="E67" t="s">
        <v>1</v>
      </c>
    </row>
    <row r="68" spans="1:5" x14ac:dyDescent="0.25">
      <c r="A68">
        <v>5.8</v>
      </c>
      <c r="B68">
        <v>2.7</v>
      </c>
      <c r="C68">
        <v>4.0999999999999996</v>
      </c>
      <c r="D68">
        <v>1</v>
      </c>
      <c r="E68" t="s">
        <v>1</v>
      </c>
    </row>
    <row r="69" spans="1:5" x14ac:dyDescent="0.25">
      <c r="A69">
        <v>5.7</v>
      </c>
      <c r="B69">
        <v>2.8</v>
      </c>
      <c r="C69">
        <v>4.0999999999999996</v>
      </c>
      <c r="D69">
        <v>1.3</v>
      </c>
      <c r="E69" t="s">
        <v>1</v>
      </c>
    </row>
    <row r="70" spans="1:5" x14ac:dyDescent="0.25">
      <c r="A70">
        <v>5.6</v>
      </c>
      <c r="B70">
        <v>3</v>
      </c>
      <c r="C70">
        <v>4.0999999999999996</v>
      </c>
      <c r="D70">
        <v>1.3</v>
      </c>
      <c r="E70" t="s">
        <v>1</v>
      </c>
    </row>
    <row r="71" spans="1:5" x14ac:dyDescent="0.25">
      <c r="A71">
        <v>5.6</v>
      </c>
      <c r="B71">
        <v>2.7</v>
      </c>
      <c r="C71">
        <v>4.2</v>
      </c>
      <c r="D71">
        <v>1.3</v>
      </c>
      <c r="E71" t="s">
        <v>1</v>
      </c>
    </row>
    <row r="72" spans="1:5" x14ac:dyDescent="0.25">
      <c r="A72">
        <v>5.7</v>
      </c>
      <c r="B72">
        <v>2.9</v>
      </c>
      <c r="C72">
        <v>4.2</v>
      </c>
      <c r="D72">
        <v>1.3</v>
      </c>
      <c r="E72" t="s">
        <v>1</v>
      </c>
    </row>
    <row r="73" spans="1:5" x14ac:dyDescent="0.25">
      <c r="A73">
        <v>5.9</v>
      </c>
      <c r="B73">
        <v>3</v>
      </c>
      <c r="C73">
        <v>4.2</v>
      </c>
      <c r="D73">
        <v>1.5</v>
      </c>
      <c r="E73" t="s">
        <v>1</v>
      </c>
    </row>
    <row r="74" spans="1:5" x14ac:dyDescent="0.25">
      <c r="A74">
        <v>5.7</v>
      </c>
      <c r="B74">
        <v>3</v>
      </c>
      <c r="C74">
        <v>4.2</v>
      </c>
      <c r="D74">
        <v>1.2</v>
      </c>
      <c r="E74" t="s">
        <v>1</v>
      </c>
    </row>
    <row r="75" spans="1:5" x14ac:dyDescent="0.25">
      <c r="A75">
        <v>6.4</v>
      </c>
      <c r="B75">
        <v>2.9</v>
      </c>
      <c r="C75">
        <v>4.3</v>
      </c>
      <c r="D75">
        <v>1.3</v>
      </c>
      <c r="E75" t="s">
        <v>1</v>
      </c>
    </row>
    <row r="76" spans="1:5" x14ac:dyDescent="0.25">
      <c r="A76">
        <v>6.2</v>
      </c>
      <c r="B76">
        <v>2.9</v>
      </c>
      <c r="C76">
        <v>4.3</v>
      </c>
      <c r="D76">
        <v>1.3</v>
      </c>
      <c r="E76" t="s">
        <v>1</v>
      </c>
    </row>
    <row r="77" spans="1:5" x14ac:dyDescent="0.25">
      <c r="A77">
        <v>6.3</v>
      </c>
      <c r="B77">
        <v>2.2999999999999998</v>
      </c>
      <c r="C77">
        <v>4.4000000000000004</v>
      </c>
      <c r="D77">
        <v>1.3</v>
      </c>
      <c r="E77" t="s">
        <v>1</v>
      </c>
    </row>
    <row r="78" spans="1:5" x14ac:dyDescent="0.25">
      <c r="A78">
        <v>5.5</v>
      </c>
      <c r="B78">
        <v>2.6</v>
      </c>
      <c r="C78">
        <v>4.4000000000000004</v>
      </c>
      <c r="D78">
        <v>1.2</v>
      </c>
      <c r="E78" t="s">
        <v>1</v>
      </c>
    </row>
    <row r="79" spans="1:5" x14ac:dyDescent="0.25">
      <c r="A79">
        <v>6.6</v>
      </c>
      <c r="B79">
        <v>3</v>
      </c>
      <c r="C79">
        <v>4.4000000000000004</v>
      </c>
      <c r="D79">
        <v>1.4</v>
      </c>
      <c r="E79" t="s">
        <v>1</v>
      </c>
    </row>
    <row r="80" spans="1:5" x14ac:dyDescent="0.25">
      <c r="A80">
        <v>6.7</v>
      </c>
      <c r="B80">
        <v>3.1</v>
      </c>
      <c r="C80">
        <v>4.4000000000000004</v>
      </c>
      <c r="D80">
        <v>1.4</v>
      </c>
      <c r="E80" t="s">
        <v>1</v>
      </c>
    </row>
    <row r="81" spans="1:5" x14ac:dyDescent="0.25">
      <c r="A81">
        <v>6.2</v>
      </c>
      <c r="B81">
        <v>2.2000000000000002</v>
      </c>
      <c r="C81">
        <v>4.5</v>
      </c>
      <c r="D81">
        <v>1.5</v>
      </c>
      <c r="E81" t="s">
        <v>1</v>
      </c>
    </row>
    <row r="82" spans="1:5" x14ac:dyDescent="0.25">
      <c r="A82">
        <v>5.7</v>
      </c>
      <c r="B82">
        <v>2.8</v>
      </c>
      <c r="C82">
        <v>4.5</v>
      </c>
      <c r="D82">
        <v>1.3</v>
      </c>
      <c r="E82" t="s">
        <v>1</v>
      </c>
    </row>
    <row r="83" spans="1:5" x14ac:dyDescent="0.25">
      <c r="A83">
        <v>6</v>
      </c>
      <c r="B83">
        <v>2.9</v>
      </c>
      <c r="C83">
        <v>4.5</v>
      </c>
      <c r="D83">
        <v>1.5</v>
      </c>
      <c r="E83" t="s">
        <v>1</v>
      </c>
    </row>
    <row r="84" spans="1:5" x14ac:dyDescent="0.25">
      <c r="A84">
        <v>5.6</v>
      </c>
      <c r="B84">
        <v>3</v>
      </c>
      <c r="C84">
        <v>4.5</v>
      </c>
      <c r="D84">
        <v>1.5</v>
      </c>
      <c r="E84" t="s">
        <v>1</v>
      </c>
    </row>
    <row r="85" spans="1:5" x14ac:dyDescent="0.25">
      <c r="A85">
        <v>5.4</v>
      </c>
      <c r="B85">
        <v>3</v>
      </c>
      <c r="C85">
        <v>4.5</v>
      </c>
      <c r="D85">
        <v>1.5</v>
      </c>
      <c r="E85" t="s">
        <v>1</v>
      </c>
    </row>
    <row r="86" spans="1:5" x14ac:dyDescent="0.25">
      <c r="A86">
        <v>6.4</v>
      </c>
      <c r="B86">
        <v>3.2</v>
      </c>
      <c r="C86">
        <v>4.5</v>
      </c>
      <c r="D86">
        <v>1.5</v>
      </c>
      <c r="E86" t="s">
        <v>1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1</v>
      </c>
    </row>
    <row r="88" spans="1:5" x14ac:dyDescent="0.25">
      <c r="A88">
        <v>6.5</v>
      </c>
      <c r="B88">
        <v>2.8</v>
      </c>
      <c r="C88">
        <v>4.5999999999999996</v>
      </c>
      <c r="D88">
        <v>1.5</v>
      </c>
      <c r="E88" t="s">
        <v>1</v>
      </c>
    </row>
    <row r="89" spans="1:5" x14ac:dyDescent="0.25">
      <c r="A89">
        <v>6.6</v>
      </c>
      <c r="B89">
        <v>2.9</v>
      </c>
      <c r="C89">
        <v>4.5999999999999996</v>
      </c>
      <c r="D89">
        <v>1.3</v>
      </c>
      <c r="E89" t="s">
        <v>1</v>
      </c>
    </row>
    <row r="90" spans="1:5" x14ac:dyDescent="0.25">
      <c r="A90">
        <v>6.1</v>
      </c>
      <c r="B90">
        <v>3</v>
      </c>
      <c r="C90">
        <v>4.5999999999999996</v>
      </c>
      <c r="D90">
        <v>1.4</v>
      </c>
      <c r="E90" t="s">
        <v>1</v>
      </c>
    </row>
    <row r="91" spans="1:5" x14ac:dyDescent="0.25">
      <c r="A91">
        <v>6.1</v>
      </c>
      <c r="B91">
        <v>2.8</v>
      </c>
      <c r="C91">
        <v>4.7</v>
      </c>
      <c r="D91">
        <v>1.2</v>
      </c>
      <c r="E91" t="s">
        <v>1</v>
      </c>
    </row>
    <row r="92" spans="1:5" x14ac:dyDescent="0.25">
      <c r="A92">
        <v>6.1</v>
      </c>
      <c r="B92">
        <v>2.9</v>
      </c>
      <c r="C92">
        <v>4.7</v>
      </c>
      <c r="D92">
        <v>1.4</v>
      </c>
      <c r="E92" t="s">
        <v>1</v>
      </c>
    </row>
    <row r="93" spans="1:5" x14ac:dyDescent="0.25">
      <c r="A93">
        <v>6.7</v>
      </c>
      <c r="B93">
        <v>3.1</v>
      </c>
      <c r="C93">
        <v>4.7</v>
      </c>
      <c r="D93">
        <v>1.5</v>
      </c>
      <c r="E93" t="s">
        <v>1</v>
      </c>
    </row>
    <row r="94" spans="1:5" x14ac:dyDescent="0.25">
      <c r="A94">
        <v>7</v>
      </c>
      <c r="B94">
        <v>3.2</v>
      </c>
      <c r="C94">
        <v>4.7</v>
      </c>
      <c r="D94">
        <v>1.4</v>
      </c>
      <c r="E94" t="s">
        <v>1</v>
      </c>
    </row>
    <row r="95" spans="1:5" x14ac:dyDescent="0.25">
      <c r="A95">
        <v>6.3</v>
      </c>
      <c r="B95">
        <v>3.3</v>
      </c>
      <c r="C95">
        <v>4.7</v>
      </c>
      <c r="D95">
        <v>1.6</v>
      </c>
      <c r="E95" t="s">
        <v>1</v>
      </c>
    </row>
    <row r="96" spans="1:5" x14ac:dyDescent="0.25">
      <c r="A96">
        <v>6.8</v>
      </c>
      <c r="B96">
        <v>2.8</v>
      </c>
      <c r="C96">
        <v>4.8</v>
      </c>
      <c r="D96">
        <v>1.4</v>
      </c>
      <c r="E96" t="s">
        <v>1</v>
      </c>
    </row>
    <row r="97" spans="1:5" x14ac:dyDescent="0.25">
      <c r="A97">
        <v>5.9</v>
      </c>
      <c r="B97">
        <v>3.2</v>
      </c>
      <c r="C97">
        <v>4.8</v>
      </c>
      <c r="D97">
        <v>1.8</v>
      </c>
      <c r="E97" t="s">
        <v>1</v>
      </c>
    </row>
    <row r="98" spans="1:5" x14ac:dyDescent="0.25">
      <c r="A98">
        <v>6.3</v>
      </c>
      <c r="B98">
        <v>2.5</v>
      </c>
      <c r="C98">
        <v>4.9000000000000004</v>
      </c>
      <c r="D98">
        <v>1.5</v>
      </c>
      <c r="E98" t="s">
        <v>1</v>
      </c>
    </row>
    <row r="99" spans="1:5" x14ac:dyDescent="0.25">
      <c r="A99">
        <v>6.9</v>
      </c>
      <c r="B99">
        <v>3.1</v>
      </c>
      <c r="C99">
        <v>4.9000000000000004</v>
      </c>
      <c r="D99">
        <v>1.5</v>
      </c>
      <c r="E99" t="s">
        <v>1</v>
      </c>
    </row>
    <row r="100" spans="1:5" x14ac:dyDescent="0.25">
      <c r="A100">
        <v>6.7</v>
      </c>
      <c r="B100">
        <v>3</v>
      </c>
      <c r="C100">
        <v>5</v>
      </c>
      <c r="D100">
        <v>1.7</v>
      </c>
      <c r="E100" t="s">
        <v>1</v>
      </c>
    </row>
    <row r="101" spans="1:5" x14ac:dyDescent="0.25">
      <c r="A101">
        <v>6</v>
      </c>
      <c r="B101">
        <v>2.7</v>
      </c>
      <c r="C101">
        <v>5.0999999999999996</v>
      </c>
      <c r="D101">
        <v>1.6</v>
      </c>
      <c r="E101" t="s">
        <v>1</v>
      </c>
    </row>
    <row r="102" spans="1:5" x14ac:dyDescent="0.25">
      <c r="A102">
        <v>4.9000000000000004</v>
      </c>
      <c r="B102">
        <v>2.5</v>
      </c>
      <c r="C102">
        <v>4.5</v>
      </c>
      <c r="D102">
        <v>1.7</v>
      </c>
      <c r="E102" t="s">
        <v>2</v>
      </c>
    </row>
    <row r="103" spans="1:5" x14ac:dyDescent="0.25">
      <c r="A103">
        <v>6.2</v>
      </c>
      <c r="B103">
        <v>2.8</v>
      </c>
      <c r="C103">
        <v>4.8</v>
      </c>
      <c r="D103">
        <v>1.8</v>
      </c>
      <c r="E103" t="s">
        <v>2</v>
      </c>
    </row>
    <row r="104" spans="1:5" x14ac:dyDescent="0.25">
      <c r="A104">
        <v>6</v>
      </c>
      <c r="B104">
        <v>3</v>
      </c>
      <c r="C104">
        <v>4.8</v>
      </c>
      <c r="D104">
        <v>1.8</v>
      </c>
      <c r="E104" t="s">
        <v>2</v>
      </c>
    </row>
    <row r="105" spans="1:5" x14ac:dyDescent="0.25">
      <c r="A105">
        <v>6.3</v>
      </c>
      <c r="B105">
        <v>2.7</v>
      </c>
      <c r="C105">
        <v>4.9000000000000004</v>
      </c>
      <c r="D105">
        <v>1.8</v>
      </c>
      <c r="E105" t="s">
        <v>2</v>
      </c>
    </row>
    <row r="106" spans="1:5" x14ac:dyDescent="0.25">
      <c r="A106">
        <v>5.6</v>
      </c>
      <c r="B106">
        <v>2.8</v>
      </c>
      <c r="C106">
        <v>4.9000000000000004</v>
      </c>
      <c r="D106">
        <v>2</v>
      </c>
      <c r="E106" t="s">
        <v>2</v>
      </c>
    </row>
    <row r="107" spans="1:5" x14ac:dyDescent="0.25">
      <c r="A107">
        <v>6.1</v>
      </c>
      <c r="B107">
        <v>3</v>
      </c>
      <c r="C107">
        <v>4.9000000000000004</v>
      </c>
      <c r="D107">
        <v>1.8</v>
      </c>
      <c r="E107" t="s">
        <v>2</v>
      </c>
    </row>
    <row r="108" spans="1:5" x14ac:dyDescent="0.25">
      <c r="A108">
        <v>6</v>
      </c>
      <c r="B108">
        <v>2.2000000000000002</v>
      </c>
      <c r="C108">
        <v>5</v>
      </c>
      <c r="D108">
        <v>1.5</v>
      </c>
      <c r="E108" t="s">
        <v>2</v>
      </c>
    </row>
    <row r="109" spans="1:5" x14ac:dyDescent="0.25">
      <c r="A109">
        <v>5.7</v>
      </c>
      <c r="B109">
        <v>2.5</v>
      </c>
      <c r="C109">
        <v>5</v>
      </c>
      <c r="D109">
        <v>2</v>
      </c>
      <c r="E109" t="s">
        <v>2</v>
      </c>
    </row>
    <row r="110" spans="1:5" x14ac:dyDescent="0.25">
      <c r="A110">
        <v>6.3</v>
      </c>
      <c r="B110">
        <v>2.5</v>
      </c>
      <c r="C110">
        <v>5</v>
      </c>
      <c r="D110">
        <v>1.9</v>
      </c>
      <c r="E110" t="s">
        <v>2</v>
      </c>
    </row>
    <row r="111" spans="1:5" x14ac:dyDescent="0.25">
      <c r="A111">
        <v>5.8</v>
      </c>
      <c r="B111">
        <v>2.7</v>
      </c>
      <c r="C111">
        <v>5.0999999999999996</v>
      </c>
      <c r="D111">
        <v>1.9</v>
      </c>
      <c r="E111" t="s">
        <v>2</v>
      </c>
    </row>
    <row r="112" spans="1:5" x14ac:dyDescent="0.25">
      <c r="A112">
        <v>5.8</v>
      </c>
      <c r="B112">
        <v>2.7</v>
      </c>
      <c r="C112">
        <v>5.0999999999999996</v>
      </c>
      <c r="D112">
        <v>1.9</v>
      </c>
      <c r="E112" t="s">
        <v>2</v>
      </c>
    </row>
    <row r="113" spans="1:5" x14ac:dyDescent="0.25">
      <c r="A113">
        <v>5.8</v>
      </c>
      <c r="B113">
        <v>2.8</v>
      </c>
      <c r="C113">
        <v>5.0999999999999996</v>
      </c>
      <c r="D113">
        <v>2.4</v>
      </c>
      <c r="E113" t="s">
        <v>2</v>
      </c>
    </row>
    <row r="114" spans="1:5" x14ac:dyDescent="0.25">
      <c r="A114">
        <v>6.3</v>
      </c>
      <c r="B114">
        <v>2.8</v>
      </c>
      <c r="C114">
        <v>5.0999999999999996</v>
      </c>
      <c r="D114">
        <v>1.5</v>
      </c>
      <c r="E114" t="s">
        <v>2</v>
      </c>
    </row>
    <row r="115" spans="1:5" x14ac:dyDescent="0.25">
      <c r="A115">
        <v>5.9</v>
      </c>
      <c r="B115">
        <v>3</v>
      </c>
      <c r="C115">
        <v>5.0999999999999996</v>
      </c>
      <c r="D115">
        <v>1.8</v>
      </c>
      <c r="E115" t="s">
        <v>2</v>
      </c>
    </row>
    <row r="116" spans="1:5" x14ac:dyDescent="0.25">
      <c r="A116">
        <v>6.9</v>
      </c>
      <c r="B116">
        <v>3.1</v>
      </c>
      <c r="C116">
        <v>5.0999999999999996</v>
      </c>
      <c r="D116">
        <v>2.2999999999999998</v>
      </c>
      <c r="E116" t="s">
        <v>2</v>
      </c>
    </row>
    <row r="117" spans="1:5" x14ac:dyDescent="0.25">
      <c r="A117">
        <v>6.5</v>
      </c>
      <c r="B117">
        <v>3.2</v>
      </c>
      <c r="C117">
        <v>5.0999999999999996</v>
      </c>
      <c r="D117">
        <v>2</v>
      </c>
      <c r="E117" t="s">
        <v>2</v>
      </c>
    </row>
    <row r="118" spans="1:5" x14ac:dyDescent="0.25">
      <c r="A118">
        <v>6.7</v>
      </c>
      <c r="B118">
        <v>3</v>
      </c>
      <c r="C118">
        <v>5.2</v>
      </c>
      <c r="D118">
        <v>2.2999999999999998</v>
      </c>
      <c r="E118" t="s">
        <v>2</v>
      </c>
    </row>
    <row r="119" spans="1:5" x14ac:dyDescent="0.25">
      <c r="A119">
        <v>6.5</v>
      </c>
      <c r="B119">
        <v>3</v>
      </c>
      <c r="C119">
        <v>5.2</v>
      </c>
      <c r="D119">
        <v>2</v>
      </c>
      <c r="E119" t="s">
        <v>2</v>
      </c>
    </row>
    <row r="120" spans="1:5" x14ac:dyDescent="0.25">
      <c r="A120">
        <v>6.4</v>
      </c>
      <c r="B120">
        <v>2.7</v>
      </c>
      <c r="C120">
        <v>5.3</v>
      </c>
      <c r="D120">
        <v>1.9</v>
      </c>
      <c r="E120" t="s">
        <v>2</v>
      </c>
    </row>
    <row r="121" spans="1:5" x14ac:dyDescent="0.25">
      <c r="A121">
        <v>6.4</v>
      </c>
      <c r="B121">
        <v>3.2</v>
      </c>
      <c r="C121">
        <v>5.3</v>
      </c>
      <c r="D121">
        <v>2.2999999999999998</v>
      </c>
      <c r="E121" t="s">
        <v>2</v>
      </c>
    </row>
    <row r="122" spans="1:5" x14ac:dyDescent="0.25">
      <c r="A122">
        <v>6.9</v>
      </c>
      <c r="B122">
        <v>3.1</v>
      </c>
      <c r="C122">
        <v>5.4</v>
      </c>
      <c r="D122">
        <v>2.1</v>
      </c>
      <c r="E122" t="s">
        <v>2</v>
      </c>
    </row>
    <row r="123" spans="1:5" x14ac:dyDescent="0.25">
      <c r="A123">
        <v>6.2</v>
      </c>
      <c r="B123">
        <v>3.4</v>
      </c>
      <c r="C123">
        <v>5.4</v>
      </c>
      <c r="D123">
        <v>2.2999999999999998</v>
      </c>
      <c r="E123" t="s">
        <v>2</v>
      </c>
    </row>
    <row r="124" spans="1:5" x14ac:dyDescent="0.25">
      <c r="A124">
        <v>6.8</v>
      </c>
      <c r="B124">
        <v>3</v>
      </c>
      <c r="C124">
        <v>5.5</v>
      </c>
      <c r="D124">
        <v>2.1</v>
      </c>
      <c r="E124" t="s">
        <v>2</v>
      </c>
    </row>
    <row r="125" spans="1:5" x14ac:dyDescent="0.25">
      <c r="A125">
        <v>6.5</v>
      </c>
      <c r="B125">
        <v>3</v>
      </c>
      <c r="C125">
        <v>5.5</v>
      </c>
      <c r="D125">
        <v>1.8</v>
      </c>
      <c r="E125" t="s">
        <v>2</v>
      </c>
    </row>
    <row r="126" spans="1:5" x14ac:dyDescent="0.25">
      <c r="A126">
        <v>6.4</v>
      </c>
      <c r="B126">
        <v>3.1</v>
      </c>
      <c r="C126">
        <v>5.5</v>
      </c>
      <c r="D126">
        <v>1.8</v>
      </c>
      <c r="E126" t="s">
        <v>2</v>
      </c>
    </row>
    <row r="127" spans="1:5" x14ac:dyDescent="0.25">
      <c r="A127">
        <v>6.1</v>
      </c>
      <c r="B127">
        <v>2.6</v>
      </c>
      <c r="C127">
        <v>5.6</v>
      </c>
      <c r="D127">
        <v>1.4</v>
      </c>
      <c r="E127" t="s">
        <v>2</v>
      </c>
    </row>
    <row r="128" spans="1:5" x14ac:dyDescent="0.25">
      <c r="A128">
        <v>6.4</v>
      </c>
      <c r="B128">
        <v>2.8</v>
      </c>
      <c r="C128">
        <v>5.6</v>
      </c>
      <c r="D128">
        <v>2.1</v>
      </c>
      <c r="E128" t="s">
        <v>2</v>
      </c>
    </row>
    <row r="129" spans="1:5" x14ac:dyDescent="0.25">
      <c r="A129">
        <v>6.4</v>
      </c>
      <c r="B129">
        <v>2.8</v>
      </c>
      <c r="C129">
        <v>5.6</v>
      </c>
      <c r="D129">
        <v>2.2000000000000002</v>
      </c>
      <c r="E129" t="s">
        <v>2</v>
      </c>
    </row>
    <row r="130" spans="1:5" x14ac:dyDescent="0.25">
      <c r="A130">
        <v>6.3</v>
      </c>
      <c r="B130">
        <v>2.9</v>
      </c>
      <c r="C130">
        <v>5.6</v>
      </c>
      <c r="D130">
        <v>1.8</v>
      </c>
      <c r="E130" t="s">
        <v>2</v>
      </c>
    </row>
    <row r="131" spans="1:5" x14ac:dyDescent="0.25">
      <c r="A131">
        <v>6.7</v>
      </c>
      <c r="B131">
        <v>3.1</v>
      </c>
      <c r="C131">
        <v>5.6</v>
      </c>
      <c r="D131">
        <v>2.4</v>
      </c>
      <c r="E131" t="s">
        <v>2</v>
      </c>
    </row>
    <row r="132" spans="1:5" x14ac:dyDescent="0.25">
      <c r="A132">
        <v>6.3</v>
      </c>
      <c r="B132">
        <v>3.4</v>
      </c>
      <c r="C132">
        <v>5.6</v>
      </c>
      <c r="D132">
        <v>2.4</v>
      </c>
      <c r="E132" t="s">
        <v>2</v>
      </c>
    </row>
    <row r="133" spans="1:5" x14ac:dyDescent="0.25">
      <c r="A133">
        <v>6.9</v>
      </c>
      <c r="B133">
        <v>3.2</v>
      </c>
      <c r="C133">
        <v>5.7</v>
      </c>
      <c r="D133">
        <v>2.2999999999999998</v>
      </c>
      <c r="E133" t="s">
        <v>2</v>
      </c>
    </row>
    <row r="134" spans="1:5" x14ac:dyDescent="0.25">
      <c r="A134">
        <v>6.7</v>
      </c>
      <c r="B134">
        <v>3.3</v>
      </c>
      <c r="C134">
        <v>5.7</v>
      </c>
      <c r="D134">
        <v>2.1</v>
      </c>
      <c r="E134" t="s">
        <v>2</v>
      </c>
    </row>
    <row r="135" spans="1:5" x14ac:dyDescent="0.25">
      <c r="A135">
        <v>6.7</v>
      </c>
      <c r="B135">
        <v>3.3</v>
      </c>
      <c r="C135">
        <v>5.7</v>
      </c>
      <c r="D135">
        <v>2.5</v>
      </c>
      <c r="E135" t="s">
        <v>2</v>
      </c>
    </row>
    <row r="136" spans="1:5" x14ac:dyDescent="0.25">
      <c r="A136">
        <v>6.7</v>
      </c>
      <c r="B136">
        <v>2.5</v>
      </c>
      <c r="C136">
        <v>5.8</v>
      </c>
      <c r="D136">
        <v>1.8</v>
      </c>
      <c r="E136" t="s">
        <v>2</v>
      </c>
    </row>
    <row r="137" spans="1:5" x14ac:dyDescent="0.25">
      <c r="A137">
        <v>6.5</v>
      </c>
      <c r="B137">
        <v>3</v>
      </c>
      <c r="C137">
        <v>5.8</v>
      </c>
      <c r="D137">
        <v>2.2000000000000002</v>
      </c>
      <c r="E137" t="s">
        <v>2</v>
      </c>
    </row>
    <row r="138" spans="1:5" x14ac:dyDescent="0.25">
      <c r="A138">
        <v>7.2</v>
      </c>
      <c r="B138">
        <v>3</v>
      </c>
      <c r="C138">
        <v>5.8</v>
      </c>
      <c r="D138">
        <v>1.6</v>
      </c>
      <c r="E138" t="s">
        <v>2</v>
      </c>
    </row>
    <row r="139" spans="1:5" x14ac:dyDescent="0.25">
      <c r="A139">
        <v>7.1</v>
      </c>
      <c r="B139">
        <v>3</v>
      </c>
      <c r="C139">
        <v>5.9</v>
      </c>
      <c r="D139">
        <v>2.1</v>
      </c>
      <c r="E139" t="s">
        <v>2</v>
      </c>
    </row>
    <row r="140" spans="1:5" x14ac:dyDescent="0.25">
      <c r="A140">
        <v>6.8</v>
      </c>
      <c r="B140">
        <v>3.2</v>
      </c>
      <c r="C140">
        <v>5.9</v>
      </c>
      <c r="D140">
        <v>2.2999999999999998</v>
      </c>
      <c r="E140" t="s">
        <v>2</v>
      </c>
    </row>
    <row r="141" spans="1:5" x14ac:dyDescent="0.25">
      <c r="A141">
        <v>7.2</v>
      </c>
      <c r="B141">
        <v>3.2</v>
      </c>
      <c r="C141">
        <v>6</v>
      </c>
      <c r="D141">
        <v>1.8</v>
      </c>
      <c r="E141" t="s">
        <v>2</v>
      </c>
    </row>
    <row r="142" spans="1:5" x14ac:dyDescent="0.25">
      <c r="A142">
        <v>6.3</v>
      </c>
      <c r="B142">
        <v>3.3</v>
      </c>
      <c r="C142">
        <v>6</v>
      </c>
      <c r="D142">
        <v>2.5</v>
      </c>
      <c r="E142" t="s">
        <v>2</v>
      </c>
    </row>
    <row r="143" spans="1:5" x14ac:dyDescent="0.25">
      <c r="A143">
        <v>7.4</v>
      </c>
      <c r="B143">
        <v>2.8</v>
      </c>
      <c r="C143">
        <v>6.1</v>
      </c>
      <c r="D143">
        <v>1.9</v>
      </c>
      <c r="E143" t="s">
        <v>2</v>
      </c>
    </row>
    <row r="144" spans="1:5" x14ac:dyDescent="0.25">
      <c r="A144">
        <v>7.7</v>
      </c>
      <c r="B144">
        <v>3</v>
      </c>
      <c r="C144">
        <v>6.1</v>
      </c>
      <c r="D144">
        <v>2.2999999999999998</v>
      </c>
      <c r="E144" t="s">
        <v>2</v>
      </c>
    </row>
    <row r="145" spans="1:5" x14ac:dyDescent="0.25">
      <c r="A145">
        <v>7.2</v>
      </c>
      <c r="B145">
        <v>3.6</v>
      </c>
      <c r="C145">
        <v>6.1</v>
      </c>
      <c r="D145">
        <v>2.5</v>
      </c>
      <c r="E145" t="s">
        <v>2</v>
      </c>
    </row>
    <row r="146" spans="1:5" x14ac:dyDescent="0.25">
      <c r="A146">
        <v>7.3</v>
      </c>
      <c r="B146">
        <v>2.9</v>
      </c>
      <c r="C146">
        <v>6.3</v>
      </c>
      <c r="D146">
        <v>1.8</v>
      </c>
      <c r="E146" t="s">
        <v>2</v>
      </c>
    </row>
    <row r="147" spans="1:5" x14ac:dyDescent="0.25">
      <c r="A147">
        <v>7.9</v>
      </c>
      <c r="B147">
        <v>3.8</v>
      </c>
      <c r="C147">
        <v>6.4</v>
      </c>
      <c r="D147">
        <v>2</v>
      </c>
      <c r="E147" t="s">
        <v>2</v>
      </c>
    </row>
    <row r="148" spans="1:5" x14ac:dyDescent="0.25">
      <c r="A148">
        <v>7.6</v>
      </c>
      <c r="B148">
        <v>3</v>
      </c>
      <c r="C148">
        <v>6.6</v>
      </c>
      <c r="D148">
        <v>2.1</v>
      </c>
      <c r="E148" t="s">
        <v>2</v>
      </c>
    </row>
    <row r="149" spans="1:5" x14ac:dyDescent="0.25">
      <c r="A149">
        <v>7.7</v>
      </c>
      <c r="B149">
        <v>2.8</v>
      </c>
      <c r="C149">
        <v>6.7</v>
      </c>
      <c r="D149">
        <v>2</v>
      </c>
      <c r="E149" t="s">
        <v>2</v>
      </c>
    </row>
    <row r="150" spans="1:5" x14ac:dyDescent="0.25">
      <c r="A150">
        <v>7.7</v>
      </c>
      <c r="B150">
        <v>3.8</v>
      </c>
      <c r="C150">
        <v>6.7</v>
      </c>
      <c r="D150">
        <v>2.2000000000000002</v>
      </c>
      <c r="E150" t="s">
        <v>2</v>
      </c>
    </row>
    <row r="151" spans="1:5" x14ac:dyDescent="0.25">
      <c r="A151">
        <v>7.7</v>
      </c>
      <c r="B151">
        <v>2.6</v>
      </c>
      <c r="C151">
        <v>6.9</v>
      </c>
      <c r="D151">
        <v>2.2999999999999998</v>
      </c>
      <c r="E151" t="s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workbookViewId="0">
      <selection activeCell="O17" sqref="O17"/>
    </sheetView>
  </sheetViews>
  <sheetFormatPr defaultRowHeight="15" x14ac:dyDescent="0.25"/>
  <cols>
    <col min="1" max="1" width="14.5703125" customWidth="1"/>
    <col min="2" max="2" width="14" customWidth="1"/>
    <col min="3" max="3" width="14.42578125" customWidth="1"/>
    <col min="4" max="4" width="13.85546875" customWidth="1"/>
    <col min="5" max="5" width="13.28515625" bestFit="1" customWidth="1"/>
    <col min="6" max="8" width="0" hidden="1" customWidth="1"/>
    <col min="9" max="9" width="10.140625" hidden="1" customWidth="1"/>
    <col min="10" max="10" width="8.5703125" hidden="1" customWidth="1"/>
    <col min="11" max="11" width="13.7109375" hidden="1" customWidth="1"/>
    <col min="12" max="12" width="0" hidden="1" customWidth="1"/>
  </cols>
  <sheetData>
    <row r="1" spans="1:12" x14ac:dyDescent="0.25">
      <c r="G1" s="2">
        <f>1-SUM(Table13[loss])/150</f>
        <v>0.86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28</v>
      </c>
      <c r="G2" t="s">
        <v>29</v>
      </c>
    </row>
    <row r="3" spans="1:12" x14ac:dyDescent="0.25">
      <c r="A3">
        <v>5.0999999999999996</v>
      </c>
      <c r="B3">
        <v>3.5</v>
      </c>
      <c r="C3">
        <v>1.4</v>
      </c>
      <c r="D3">
        <v>0.2</v>
      </c>
      <c r="E3">
        <v>0</v>
      </c>
      <c r="F3">
        <f>IF(Table13[sepal_width]&gt;=3,0,IF(Table13[petal_width]&lt;1.7,1,0))</f>
        <v>0</v>
      </c>
      <c r="G3">
        <f>ABS(Table13[[#This Row],[species]]-Table13[[#This Row],[prediction]])</f>
        <v>0</v>
      </c>
    </row>
    <row r="4" spans="1:12" x14ac:dyDescent="0.25">
      <c r="A4">
        <v>4.9000000000000004</v>
      </c>
      <c r="B4">
        <v>3</v>
      </c>
      <c r="C4">
        <v>1.4</v>
      </c>
      <c r="D4">
        <v>0.2</v>
      </c>
      <c r="E4">
        <v>0</v>
      </c>
      <c r="F4">
        <f>IF(Table13[sepal_width]&gt;=3,0,IF(Table13[petal_width]&lt;1.7,1,0))</f>
        <v>0</v>
      </c>
      <c r="G4">
        <f>ABS(Table13[[#This Row],[species]]-Table13[[#This Row],[prediction]])</f>
        <v>0</v>
      </c>
      <c r="K4" t="s">
        <v>24</v>
      </c>
    </row>
    <row r="5" spans="1:12" x14ac:dyDescent="0.25">
      <c r="A5">
        <v>4.7</v>
      </c>
      <c r="B5">
        <v>3.2</v>
      </c>
      <c r="C5">
        <v>1.3</v>
      </c>
      <c r="D5">
        <v>0.2</v>
      </c>
      <c r="E5">
        <v>0</v>
      </c>
      <c r="F5">
        <f>IF(Table13[sepal_width]&gt;=3,0,IF(Table13[petal_width]&lt;1.7,1,0))</f>
        <v>0</v>
      </c>
      <c r="G5">
        <f>ABS(Table13[[#This Row],[species]]-Table13[[#This Row],[prediction]])</f>
        <v>0</v>
      </c>
      <c r="J5" t="s">
        <v>26</v>
      </c>
      <c r="L5" t="s">
        <v>25</v>
      </c>
    </row>
    <row r="6" spans="1:12" x14ac:dyDescent="0.25">
      <c r="A6">
        <v>4.5999999999999996</v>
      </c>
      <c r="B6">
        <v>3.1</v>
      </c>
      <c r="C6">
        <v>1.5</v>
      </c>
      <c r="D6">
        <v>0.2</v>
      </c>
      <c r="E6">
        <v>0</v>
      </c>
      <c r="F6">
        <f>IF(Table13[sepal_width]&gt;=3,0,IF(Table13[petal_width]&lt;1.7,1,0))</f>
        <v>0</v>
      </c>
      <c r="G6">
        <f>ABS(Table13[[#This Row],[species]]-Table13[[#This Row],[prediction]])</f>
        <v>0</v>
      </c>
      <c r="J6" t="s">
        <v>27</v>
      </c>
      <c r="L6" t="s">
        <v>21</v>
      </c>
    </row>
    <row r="7" spans="1:12" x14ac:dyDescent="0.25">
      <c r="A7">
        <v>5</v>
      </c>
      <c r="B7">
        <v>3.6</v>
      </c>
      <c r="C7">
        <v>1.4</v>
      </c>
      <c r="D7">
        <v>0.2</v>
      </c>
      <c r="E7">
        <v>0</v>
      </c>
      <c r="F7">
        <f>IF(Table13[sepal_width]&gt;=3,0,IF(Table13[petal_width]&lt;1.7,1,0))</f>
        <v>0</v>
      </c>
      <c r="G7">
        <f>ABS(Table13[[#This Row],[species]]-Table13[[#This Row],[prediction]])</f>
        <v>0</v>
      </c>
      <c r="I7" t="s">
        <v>26</v>
      </c>
      <c r="K7" t="s">
        <v>25</v>
      </c>
    </row>
    <row r="8" spans="1:12" x14ac:dyDescent="0.25">
      <c r="A8">
        <v>5.4</v>
      </c>
      <c r="B8">
        <v>3.9</v>
      </c>
      <c r="C8">
        <v>1.7</v>
      </c>
      <c r="D8">
        <v>0.4</v>
      </c>
      <c r="E8">
        <v>0</v>
      </c>
      <c r="F8">
        <f>IF(Table13[sepal_width]&gt;=3,0,IF(Table13[petal_width]&lt;1.7,1,0))</f>
        <v>0</v>
      </c>
      <c r="G8">
        <f>ABS(Table13[[#This Row],[species]]-Table13[[#This Row],[prediction]])</f>
        <v>0</v>
      </c>
      <c r="I8" t="s">
        <v>20</v>
      </c>
      <c r="K8" t="s">
        <v>21</v>
      </c>
    </row>
    <row r="9" spans="1:12" x14ac:dyDescent="0.25">
      <c r="A9">
        <v>4.5999999999999996</v>
      </c>
      <c r="B9">
        <v>3.4</v>
      </c>
      <c r="C9">
        <v>1.4</v>
      </c>
      <c r="D9">
        <v>0.3</v>
      </c>
      <c r="E9">
        <v>0</v>
      </c>
      <c r="F9">
        <f>IF(Table13[sepal_width]&gt;=3,0,IF(Table13[petal_width]&lt;1.7,1,0))</f>
        <v>0</v>
      </c>
      <c r="G9">
        <f>ABS(Table13[[#This Row],[species]]-Table13[[#This Row],[prediction]])</f>
        <v>0</v>
      </c>
    </row>
    <row r="10" spans="1:12" x14ac:dyDescent="0.25">
      <c r="A10">
        <v>5</v>
      </c>
      <c r="B10">
        <v>3.4</v>
      </c>
      <c r="C10">
        <v>1.5</v>
      </c>
      <c r="D10">
        <v>0.2</v>
      </c>
      <c r="E10">
        <v>0</v>
      </c>
      <c r="F10">
        <f>IF(Table13[sepal_width]&gt;=3,0,IF(Table13[petal_width]&lt;1.7,1,0))</f>
        <v>0</v>
      </c>
      <c r="G10">
        <f>ABS(Table13[[#This Row],[species]]-Table13[[#This Row],[prediction]])</f>
        <v>0</v>
      </c>
    </row>
    <row r="11" spans="1:12" x14ac:dyDescent="0.25">
      <c r="A11">
        <v>4.4000000000000004</v>
      </c>
      <c r="B11">
        <v>2.9</v>
      </c>
      <c r="C11">
        <v>1.4</v>
      </c>
      <c r="D11">
        <v>0.2</v>
      </c>
      <c r="E11">
        <v>0</v>
      </c>
      <c r="F11">
        <f>IF(Table13[sepal_width]&gt;=3,0,IF(Table13[petal_width]&lt;1.7,1,0))</f>
        <v>1</v>
      </c>
      <c r="G11">
        <f>ABS(Table13[[#This Row],[species]]-Table13[[#This Row],[prediction]])</f>
        <v>1</v>
      </c>
    </row>
    <row r="12" spans="1:12" x14ac:dyDescent="0.25">
      <c r="A12">
        <v>4.9000000000000004</v>
      </c>
      <c r="B12">
        <v>3.1</v>
      </c>
      <c r="C12">
        <v>1.5</v>
      </c>
      <c r="D12">
        <v>0.1</v>
      </c>
      <c r="E12">
        <v>0</v>
      </c>
      <c r="F12">
        <f>IF(Table13[sepal_width]&gt;=3,0,IF(Table13[petal_width]&lt;1.7,1,0))</f>
        <v>0</v>
      </c>
      <c r="G12">
        <f>ABS(Table13[[#This Row],[species]]-Table13[[#This Row],[prediction]])</f>
        <v>0</v>
      </c>
    </row>
    <row r="13" spans="1:12" x14ac:dyDescent="0.25">
      <c r="A13">
        <v>5.4</v>
      </c>
      <c r="B13">
        <v>3.7</v>
      </c>
      <c r="C13">
        <v>1.5</v>
      </c>
      <c r="D13">
        <v>0.2</v>
      </c>
      <c r="E13">
        <v>0</v>
      </c>
      <c r="F13">
        <f>IF(Table13[sepal_width]&gt;=3,0,IF(Table13[petal_width]&lt;1.7,1,0))</f>
        <v>0</v>
      </c>
      <c r="G13">
        <f>ABS(Table13[[#This Row],[species]]-Table13[[#This Row],[prediction]])</f>
        <v>0</v>
      </c>
    </row>
    <row r="14" spans="1:12" x14ac:dyDescent="0.25">
      <c r="A14">
        <v>4.8</v>
      </c>
      <c r="B14">
        <v>3.4</v>
      </c>
      <c r="C14">
        <v>1.6</v>
      </c>
      <c r="D14">
        <v>0.2</v>
      </c>
      <c r="E14">
        <v>0</v>
      </c>
      <c r="F14">
        <f>IF(Table13[sepal_width]&gt;=3,0,IF(Table13[petal_width]&lt;1.7,1,0))</f>
        <v>0</v>
      </c>
      <c r="G14">
        <f>ABS(Table13[[#This Row],[species]]-Table13[[#This Row],[prediction]])</f>
        <v>0</v>
      </c>
    </row>
    <row r="15" spans="1:12" x14ac:dyDescent="0.25">
      <c r="A15">
        <v>4.8</v>
      </c>
      <c r="B15">
        <v>3</v>
      </c>
      <c r="C15">
        <v>1.4</v>
      </c>
      <c r="D15">
        <v>0.1</v>
      </c>
      <c r="E15">
        <v>0</v>
      </c>
      <c r="F15">
        <f>IF(Table13[sepal_width]&gt;=3,0,IF(Table13[petal_width]&lt;1.7,1,0))</f>
        <v>0</v>
      </c>
      <c r="G15">
        <f>ABS(Table13[[#This Row],[species]]-Table13[[#This Row],[prediction]])</f>
        <v>0</v>
      </c>
    </row>
    <row r="16" spans="1:12" x14ac:dyDescent="0.25">
      <c r="A16">
        <v>4.3</v>
      </c>
      <c r="B16">
        <v>3</v>
      </c>
      <c r="C16">
        <v>1.1000000000000001</v>
      </c>
      <c r="D16">
        <v>0.1</v>
      </c>
      <c r="E16">
        <v>0</v>
      </c>
      <c r="F16">
        <f>IF(Table13[sepal_width]&gt;=3,0,IF(Table13[petal_width]&lt;1.7,1,0))</f>
        <v>0</v>
      </c>
      <c r="G16">
        <f>ABS(Table13[[#This Row],[species]]-Table13[[#This Row],[prediction]])</f>
        <v>0</v>
      </c>
    </row>
    <row r="17" spans="1:7" x14ac:dyDescent="0.25">
      <c r="A17">
        <v>5.8</v>
      </c>
      <c r="B17">
        <v>4</v>
      </c>
      <c r="C17">
        <v>1.2</v>
      </c>
      <c r="D17">
        <v>0.2</v>
      </c>
      <c r="E17">
        <v>0</v>
      </c>
      <c r="F17">
        <f>IF(Table13[sepal_width]&gt;=3,0,IF(Table13[petal_width]&lt;1.7,1,0))</f>
        <v>0</v>
      </c>
      <c r="G17">
        <f>ABS(Table13[[#This Row],[species]]-Table13[[#This Row],[prediction]])</f>
        <v>0</v>
      </c>
    </row>
    <row r="18" spans="1:7" x14ac:dyDescent="0.25">
      <c r="A18">
        <v>5.7</v>
      </c>
      <c r="B18">
        <v>4.4000000000000004</v>
      </c>
      <c r="C18">
        <v>1.5</v>
      </c>
      <c r="D18">
        <v>0.4</v>
      </c>
      <c r="E18">
        <v>0</v>
      </c>
      <c r="F18">
        <f>IF(Table13[sepal_width]&gt;=3,0,IF(Table13[petal_width]&lt;1.7,1,0))</f>
        <v>0</v>
      </c>
      <c r="G18">
        <f>ABS(Table13[[#This Row],[species]]-Table13[[#This Row],[prediction]])</f>
        <v>0</v>
      </c>
    </row>
    <row r="19" spans="1:7" x14ac:dyDescent="0.25">
      <c r="A19">
        <v>5.4</v>
      </c>
      <c r="B19">
        <v>3.9</v>
      </c>
      <c r="C19">
        <v>1.3</v>
      </c>
      <c r="D19">
        <v>0.4</v>
      </c>
      <c r="E19">
        <v>0</v>
      </c>
      <c r="F19">
        <f>IF(Table13[sepal_width]&gt;=3,0,IF(Table13[petal_width]&lt;1.7,1,0))</f>
        <v>0</v>
      </c>
      <c r="G19">
        <f>ABS(Table13[[#This Row],[species]]-Table13[[#This Row],[prediction]])</f>
        <v>0</v>
      </c>
    </row>
    <row r="20" spans="1:7" x14ac:dyDescent="0.25">
      <c r="A20">
        <v>5.0999999999999996</v>
      </c>
      <c r="B20">
        <v>3.5</v>
      </c>
      <c r="C20">
        <v>1.4</v>
      </c>
      <c r="D20">
        <v>0.3</v>
      </c>
      <c r="E20">
        <v>0</v>
      </c>
      <c r="F20">
        <f>IF(Table13[sepal_width]&gt;=3,0,IF(Table13[petal_width]&lt;1.7,1,0))</f>
        <v>0</v>
      </c>
      <c r="G20">
        <f>ABS(Table13[[#This Row],[species]]-Table13[[#This Row],[prediction]])</f>
        <v>0</v>
      </c>
    </row>
    <row r="21" spans="1:7" x14ac:dyDescent="0.25">
      <c r="A21">
        <v>5.7</v>
      </c>
      <c r="B21">
        <v>3.8</v>
      </c>
      <c r="C21">
        <v>1.7</v>
      </c>
      <c r="D21">
        <v>0.3</v>
      </c>
      <c r="E21">
        <v>0</v>
      </c>
      <c r="F21">
        <f>IF(Table13[sepal_width]&gt;=3,0,IF(Table13[petal_width]&lt;1.7,1,0))</f>
        <v>0</v>
      </c>
      <c r="G21">
        <f>ABS(Table13[[#This Row],[species]]-Table13[[#This Row],[prediction]])</f>
        <v>0</v>
      </c>
    </row>
    <row r="22" spans="1:7" x14ac:dyDescent="0.25">
      <c r="A22">
        <v>5.0999999999999996</v>
      </c>
      <c r="B22">
        <v>3.8</v>
      </c>
      <c r="C22">
        <v>1.5</v>
      </c>
      <c r="D22">
        <v>0.3</v>
      </c>
      <c r="E22">
        <v>0</v>
      </c>
      <c r="F22">
        <f>IF(Table13[sepal_width]&gt;=3,0,IF(Table13[petal_width]&lt;1.7,1,0))</f>
        <v>0</v>
      </c>
      <c r="G22">
        <f>ABS(Table13[[#This Row],[species]]-Table13[[#This Row],[prediction]])</f>
        <v>0</v>
      </c>
    </row>
    <row r="23" spans="1:7" x14ac:dyDescent="0.25">
      <c r="A23">
        <v>5.4</v>
      </c>
      <c r="B23">
        <v>3.4</v>
      </c>
      <c r="C23">
        <v>1.7</v>
      </c>
      <c r="D23">
        <v>0.2</v>
      </c>
      <c r="E23">
        <v>0</v>
      </c>
      <c r="F23">
        <f>IF(Table13[sepal_width]&gt;=3,0,IF(Table13[petal_width]&lt;1.7,1,0))</f>
        <v>0</v>
      </c>
      <c r="G23">
        <f>ABS(Table13[[#This Row],[species]]-Table13[[#This Row],[prediction]])</f>
        <v>0</v>
      </c>
    </row>
    <row r="24" spans="1:7" x14ac:dyDescent="0.25">
      <c r="A24">
        <v>5.0999999999999996</v>
      </c>
      <c r="B24">
        <v>3.7</v>
      </c>
      <c r="C24">
        <v>1.5</v>
      </c>
      <c r="D24">
        <v>0.4</v>
      </c>
      <c r="E24">
        <v>0</v>
      </c>
      <c r="F24">
        <f>IF(Table13[sepal_width]&gt;=3,0,IF(Table13[petal_width]&lt;1.7,1,0))</f>
        <v>0</v>
      </c>
      <c r="G24">
        <f>ABS(Table13[[#This Row],[species]]-Table13[[#This Row],[prediction]])</f>
        <v>0</v>
      </c>
    </row>
    <row r="25" spans="1:7" x14ac:dyDescent="0.25">
      <c r="A25">
        <v>4.5999999999999996</v>
      </c>
      <c r="B25">
        <v>3.6</v>
      </c>
      <c r="C25">
        <v>1</v>
      </c>
      <c r="D25">
        <v>0.2</v>
      </c>
      <c r="E25">
        <v>0</v>
      </c>
      <c r="F25">
        <f>IF(Table13[sepal_width]&gt;=3,0,IF(Table13[petal_width]&lt;1.7,1,0))</f>
        <v>0</v>
      </c>
      <c r="G25">
        <f>ABS(Table13[[#This Row],[species]]-Table13[[#This Row],[prediction]])</f>
        <v>0</v>
      </c>
    </row>
    <row r="26" spans="1:7" x14ac:dyDescent="0.25">
      <c r="A26">
        <v>5.0999999999999996</v>
      </c>
      <c r="B26">
        <v>3.3</v>
      </c>
      <c r="C26">
        <v>1.7</v>
      </c>
      <c r="D26">
        <v>0.5</v>
      </c>
      <c r="E26">
        <v>0</v>
      </c>
      <c r="F26">
        <f>IF(Table13[sepal_width]&gt;=3,0,IF(Table13[petal_width]&lt;1.7,1,0))</f>
        <v>0</v>
      </c>
      <c r="G26">
        <f>ABS(Table13[[#This Row],[species]]-Table13[[#This Row],[prediction]])</f>
        <v>0</v>
      </c>
    </row>
    <row r="27" spans="1:7" x14ac:dyDescent="0.25">
      <c r="A27">
        <v>4.8</v>
      </c>
      <c r="B27">
        <v>3.4</v>
      </c>
      <c r="C27">
        <v>1.9</v>
      </c>
      <c r="D27">
        <v>0.2</v>
      </c>
      <c r="E27">
        <v>0</v>
      </c>
      <c r="F27">
        <f>IF(Table13[sepal_width]&gt;=3,0,IF(Table13[petal_width]&lt;1.7,1,0))</f>
        <v>0</v>
      </c>
      <c r="G27">
        <f>ABS(Table13[[#This Row],[species]]-Table13[[#This Row],[prediction]])</f>
        <v>0</v>
      </c>
    </row>
    <row r="28" spans="1:7" x14ac:dyDescent="0.25">
      <c r="A28">
        <v>5</v>
      </c>
      <c r="B28">
        <v>3</v>
      </c>
      <c r="C28">
        <v>1.6</v>
      </c>
      <c r="D28">
        <v>0.2</v>
      </c>
      <c r="E28">
        <v>0</v>
      </c>
      <c r="F28">
        <f>IF(Table13[sepal_width]&gt;=3,0,IF(Table13[petal_width]&lt;1.7,1,0))</f>
        <v>0</v>
      </c>
      <c r="G28">
        <f>ABS(Table13[[#This Row],[species]]-Table13[[#This Row],[prediction]])</f>
        <v>0</v>
      </c>
    </row>
    <row r="29" spans="1:7" x14ac:dyDescent="0.25">
      <c r="A29">
        <v>5</v>
      </c>
      <c r="B29">
        <v>3.4</v>
      </c>
      <c r="C29">
        <v>1.6</v>
      </c>
      <c r="D29">
        <v>0.4</v>
      </c>
      <c r="E29">
        <v>0</v>
      </c>
      <c r="F29">
        <f>IF(Table13[sepal_width]&gt;=3,0,IF(Table13[petal_width]&lt;1.7,1,0))</f>
        <v>0</v>
      </c>
      <c r="G29">
        <f>ABS(Table13[[#This Row],[species]]-Table13[[#This Row],[prediction]])</f>
        <v>0</v>
      </c>
    </row>
    <row r="30" spans="1:7" x14ac:dyDescent="0.25">
      <c r="A30">
        <v>5.2</v>
      </c>
      <c r="B30">
        <v>3.5</v>
      </c>
      <c r="C30">
        <v>1.5</v>
      </c>
      <c r="D30">
        <v>0.2</v>
      </c>
      <c r="E30">
        <v>0</v>
      </c>
      <c r="F30">
        <f>IF(Table13[sepal_width]&gt;=3,0,IF(Table13[petal_width]&lt;1.7,1,0))</f>
        <v>0</v>
      </c>
      <c r="G30">
        <f>ABS(Table13[[#This Row],[species]]-Table13[[#This Row],[prediction]])</f>
        <v>0</v>
      </c>
    </row>
    <row r="31" spans="1:7" x14ac:dyDescent="0.25">
      <c r="A31">
        <v>5.2</v>
      </c>
      <c r="B31">
        <v>3.4</v>
      </c>
      <c r="C31">
        <v>1.4</v>
      </c>
      <c r="D31">
        <v>0.2</v>
      </c>
      <c r="E31">
        <v>0</v>
      </c>
      <c r="F31">
        <f>IF(Table13[sepal_width]&gt;=3,0,IF(Table13[petal_width]&lt;1.7,1,0))</f>
        <v>0</v>
      </c>
      <c r="G31">
        <f>ABS(Table13[[#This Row],[species]]-Table13[[#This Row],[prediction]])</f>
        <v>0</v>
      </c>
    </row>
    <row r="32" spans="1:7" x14ac:dyDescent="0.25">
      <c r="A32">
        <v>4.7</v>
      </c>
      <c r="B32">
        <v>3.2</v>
      </c>
      <c r="C32">
        <v>1.6</v>
      </c>
      <c r="D32">
        <v>0.2</v>
      </c>
      <c r="E32">
        <v>0</v>
      </c>
      <c r="F32">
        <f>IF(Table13[sepal_width]&gt;=3,0,IF(Table13[petal_width]&lt;1.7,1,0))</f>
        <v>0</v>
      </c>
      <c r="G32">
        <f>ABS(Table13[[#This Row],[species]]-Table13[[#This Row],[prediction]])</f>
        <v>0</v>
      </c>
    </row>
    <row r="33" spans="1:7" x14ac:dyDescent="0.25">
      <c r="A33">
        <v>4.8</v>
      </c>
      <c r="B33">
        <v>3.1</v>
      </c>
      <c r="C33">
        <v>1.6</v>
      </c>
      <c r="D33">
        <v>0.2</v>
      </c>
      <c r="E33">
        <v>0</v>
      </c>
      <c r="F33">
        <f>IF(Table13[sepal_width]&gt;=3,0,IF(Table13[petal_width]&lt;1.7,1,0))</f>
        <v>0</v>
      </c>
      <c r="G33">
        <f>ABS(Table13[[#This Row],[species]]-Table13[[#This Row],[prediction]])</f>
        <v>0</v>
      </c>
    </row>
    <row r="34" spans="1:7" x14ac:dyDescent="0.25">
      <c r="A34">
        <v>5.4</v>
      </c>
      <c r="B34">
        <v>3.4</v>
      </c>
      <c r="C34">
        <v>1.5</v>
      </c>
      <c r="D34">
        <v>0.4</v>
      </c>
      <c r="E34">
        <v>0</v>
      </c>
      <c r="F34">
        <f>IF(Table13[sepal_width]&gt;=3,0,IF(Table13[petal_width]&lt;1.7,1,0))</f>
        <v>0</v>
      </c>
      <c r="G34">
        <f>ABS(Table13[[#This Row],[species]]-Table13[[#This Row],[prediction]])</f>
        <v>0</v>
      </c>
    </row>
    <row r="35" spans="1:7" x14ac:dyDescent="0.25">
      <c r="A35">
        <v>5.2</v>
      </c>
      <c r="B35">
        <v>4.0999999999999996</v>
      </c>
      <c r="C35">
        <v>1.5</v>
      </c>
      <c r="D35">
        <v>0.1</v>
      </c>
      <c r="E35">
        <v>0</v>
      </c>
      <c r="F35">
        <f>IF(Table13[sepal_width]&gt;=3,0,IF(Table13[petal_width]&lt;1.7,1,0))</f>
        <v>0</v>
      </c>
      <c r="G35">
        <f>ABS(Table13[[#This Row],[species]]-Table13[[#This Row],[prediction]])</f>
        <v>0</v>
      </c>
    </row>
    <row r="36" spans="1:7" x14ac:dyDescent="0.25">
      <c r="A36">
        <v>5.5</v>
      </c>
      <c r="B36">
        <v>4.2</v>
      </c>
      <c r="C36">
        <v>1.4</v>
      </c>
      <c r="D36">
        <v>0.2</v>
      </c>
      <c r="E36">
        <v>0</v>
      </c>
      <c r="F36">
        <f>IF(Table13[sepal_width]&gt;=3,0,IF(Table13[petal_width]&lt;1.7,1,0))</f>
        <v>0</v>
      </c>
      <c r="G36">
        <f>ABS(Table13[[#This Row],[species]]-Table13[[#This Row],[prediction]])</f>
        <v>0</v>
      </c>
    </row>
    <row r="37" spans="1:7" x14ac:dyDescent="0.25">
      <c r="A37">
        <v>4.9000000000000004</v>
      </c>
      <c r="B37">
        <v>3.1</v>
      </c>
      <c r="C37">
        <v>1.5</v>
      </c>
      <c r="D37">
        <v>0.1</v>
      </c>
      <c r="E37">
        <v>0</v>
      </c>
      <c r="F37">
        <f>IF(Table13[sepal_width]&gt;=3,0,IF(Table13[petal_width]&lt;1.7,1,0))</f>
        <v>0</v>
      </c>
      <c r="G37">
        <f>ABS(Table13[[#This Row],[species]]-Table13[[#This Row],[prediction]])</f>
        <v>0</v>
      </c>
    </row>
    <row r="38" spans="1:7" x14ac:dyDescent="0.25">
      <c r="A38">
        <v>5</v>
      </c>
      <c r="B38">
        <v>3.2</v>
      </c>
      <c r="C38">
        <v>1.2</v>
      </c>
      <c r="D38">
        <v>0.2</v>
      </c>
      <c r="E38">
        <v>0</v>
      </c>
      <c r="F38">
        <f>IF(Table13[sepal_width]&gt;=3,0,IF(Table13[petal_width]&lt;1.7,1,0))</f>
        <v>0</v>
      </c>
      <c r="G38">
        <f>ABS(Table13[[#This Row],[species]]-Table13[[#This Row],[prediction]])</f>
        <v>0</v>
      </c>
    </row>
    <row r="39" spans="1:7" x14ac:dyDescent="0.25">
      <c r="A39">
        <v>5.5</v>
      </c>
      <c r="B39">
        <v>3.5</v>
      </c>
      <c r="C39">
        <v>1.3</v>
      </c>
      <c r="D39">
        <v>0.2</v>
      </c>
      <c r="E39">
        <v>0</v>
      </c>
      <c r="F39">
        <f>IF(Table13[sepal_width]&gt;=3,0,IF(Table13[petal_width]&lt;1.7,1,0))</f>
        <v>0</v>
      </c>
      <c r="G39">
        <f>ABS(Table13[[#This Row],[species]]-Table13[[#This Row],[prediction]])</f>
        <v>0</v>
      </c>
    </row>
    <row r="40" spans="1:7" x14ac:dyDescent="0.25">
      <c r="A40">
        <v>4.9000000000000004</v>
      </c>
      <c r="B40">
        <v>3.1</v>
      </c>
      <c r="C40">
        <v>1.5</v>
      </c>
      <c r="D40">
        <v>0.1</v>
      </c>
      <c r="E40">
        <v>0</v>
      </c>
      <c r="F40">
        <f>IF(Table13[sepal_width]&gt;=3,0,IF(Table13[petal_width]&lt;1.7,1,0))</f>
        <v>0</v>
      </c>
      <c r="G40">
        <f>ABS(Table13[[#This Row],[species]]-Table13[[#This Row],[prediction]])</f>
        <v>0</v>
      </c>
    </row>
    <row r="41" spans="1:7" x14ac:dyDescent="0.25">
      <c r="A41">
        <v>4.4000000000000004</v>
      </c>
      <c r="B41">
        <v>3</v>
      </c>
      <c r="C41">
        <v>1.3</v>
      </c>
      <c r="D41">
        <v>0.2</v>
      </c>
      <c r="E41">
        <v>0</v>
      </c>
      <c r="F41">
        <f>IF(Table13[sepal_width]&gt;=3,0,IF(Table13[petal_width]&lt;1.7,1,0))</f>
        <v>0</v>
      </c>
      <c r="G41">
        <f>ABS(Table13[[#This Row],[species]]-Table13[[#This Row],[prediction]])</f>
        <v>0</v>
      </c>
    </row>
    <row r="42" spans="1:7" x14ac:dyDescent="0.25">
      <c r="A42">
        <v>5.0999999999999996</v>
      </c>
      <c r="B42">
        <v>3.4</v>
      </c>
      <c r="C42">
        <v>1.5</v>
      </c>
      <c r="D42">
        <v>0.2</v>
      </c>
      <c r="E42">
        <v>0</v>
      </c>
      <c r="F42">
        <f>IF(Table13[sepal_width]&gt;=3,0,IF(Table13[petal_width]&lt;1.7,1,0))</f>
        <v>0</v>
      </c>
      <c r="G42">
        <f>ABS(Table13[[#This Row],[species]]-Table13[[#This Row],[prediction]])</f>
        <v>0</v>
      </c>
    </row>
    <row r="43" spans="1:7" x14ac:dyDescent="0.25">
      <c r="A43">
        <v>5</v>
      </c>
      <c r="B43">
        <v>3.5</v>
      </c>
      <c r="C43">
        <v>1.3</v>
      </c>
      <c r="D43">
        <v>0.3</v>
      </c>
      <c r="E43">
        <v>0</v>
      </c>
      <c r="F43">
        <f>IF(Table13[sepal_width]&gt;=3,0,IF(Table13[petal_width]&lt;1.7,1,0))</f>
        <v>0</v>
      </c>
      <c r="G43">
        <f>ABS(Table13[[#This Row],[species]]-Table13[[#This Row],[prediction]])</f>
        <v>0</v>
      </c>
    </row>
    <row r="44" spans="1:7" x14ac:dyDescent="0.25">
      <c r="A44">
        <v>4.5</v>
      </c>
      <c r="B44">
        <v>2.2999999999999998</v>
      </c>
      <c r="C44">
        <v>1.3</v>
      </c>
      <c r="D44">
        <v>0.3</v>
      </c>
      <c r="E44">
        <v>0</v>
      </c>
      <c r="F44">
        <f>IF(Table13[sepal_width]&gt;=3,0,IF(Table13[petal_width]&lt;1.7,1,0))</f>
        <v>1</v>
      </c>
      <c r="G44">
        <f>ABS(Table13[[#This Row],[species]]-Table13[[#This Row],[prediction]])</f>
        <v>1</v>
      </c>
    </row>
    <row r="45" spans="1:7" x14ac:dyDescent="0.25">
      <c r="A45">
        <v>4.4000000000000004</v>
      </c>
      <c r="B45">
        <v>3.2</v>
      </c>
      <c r="C45">
        <v>1.3</v>
      </c>
      <c r="D45">
        <v>0.2</v>
      </c>
      <c r="E45">
        <v>0</v>
      </c>
      <c r="F45">
        <f>IF(Table13[sepal_width]&gt;=3,0,IF(Table13[petal_width]&lt;1.7,1,0))</f>
        <v>0</v>
      </c>
      <c r="G45">
        <f>ABS(Table13[[#This Row],[species]]-Table13[[#This Row],[prediction]])</f>
        <v>0</v>
      </c>
    </row>
    <row r="46" spans="1:7" x14ac:dyDescent="0.25">
      <c r="A46">
        <v>5</v>
      </c>
      <c r="B46">
        <v>3.5</v>
      </c>
      <c r="C46">
        <v>1.6</v>
      </c>
      <c r="D46">
        <v>0.6</v>
      </c>
      <c r="E46">
        <v>0</v>
      </c>
      <c r="F46">
        <f>IF(Table13[sepal_width]&gt;=3,0,IF(Table13[petal_width]&lt;1.7,1,0))</f>
        <v>0</v>
      </c>
      <c r="G46">
        <f>ABS(Table13[[#This Row],[species]]-Table13[[#This Row],[prediction]])</f>
        <v>0</v>
      </c>
    </row>
    <row r="47" spans="1:7" x14ac:dyDescent="0.25">
      <c r="A47">
        <v>5.0999999999999996</v>
      </c>
      <c r="B47">
        <v>3.8</v>
      </c>
      <c r="C47">
        <v>1.9</v>
      </c>
      <c r="D47">
        <v>0.4</v>
      </c>
      <c r="E47">
        <v>0</v>
      </c>
      <c r="F47">
        <f>IF(Table13[sepal_width]&gt;=3,0,IF(Table13[petal_width]&lt;1.7,1,0))</f>
        <v>0</v>
      </c>
      <c r="G47">
        <f>ABS(Table13[[#This Row],[species]]-Table13[[#This Row],[prediction]])</f>
        <v>0</v>
      </c>
    </row>
    <row r="48" spans="1:7" x14ac:dyDescent="0.25">
      <c r="A48">
        <v>4.8</v>
      </c>
      <c r="B48">
        <v>3</v>
      </c>
      <c r="C48">
        <v>1.4</v>
      </c>
      <c r="D48">
        <v>0.3</v>
      </c>
      <c r="E48">
        <v>0</v>
      </c>
      <c r="F48">
        <f>IF(Table13[sepal_width]&gt;=3,0,IF(Table13[petal_width]&lt;1.7,1,0))</f>
        <v>0</v>
      </c>
      <c r="G48">
        <f>ABS(Table13[[#This Row],[species]]-Table13[[#This Row],[prediction]])</f>
        <v>0</v>
      </c>
    </row>
    <row r="49" spans="1:7" x14ac:dyDescent="0.25">
      <c r="A49">
        <v>5.0999999999999996</v>
      </c>
      <c r="B49">
        <v>3.8</v>
      </c>
      <c r="C49">
        <v>1.6</v>
      </c>
      <c r="D49">
        <v>0.2</v>
      </c>
      <c r="E49">
        <v>0</v>
      </c>
      <c r="F49">
        <f>IF(Table13[sepal_width]&gt;=3,0,IF(Table13[petal_width]&lt;1.7,1,0))</f>
        <v>0</v>
      </c>
      <c r="G49">
        <f>ABS(Table13[[#This Row],[species]]-Table13[[#This Row],[prediction]])</f>
        <v>0</v>
      </c>
    </row>
    <row r="50" spans="1:7" x14ac:dyDescent="0.25">
      <c r="A50">
        <v>4.5999999999999996</v>
      </c>
      <c r="B50">
        <v>3.2</v>
      </c>
      <c r="C50">
        <v>1.4</v>
      </c>
      <c r="D50">
        <v>0.2</v>
      </c>
      <c r="E50">
        <v>0</v>
      </c>
      <c r="F50">
        <f>IF(Table13[sepal_width]&gt;=3,0,IF(Table13[petal_width]&lt;1.7,1,0))</f>
        <v>0</v>
      </c>
      <c r="G50">
        <f>ABS(Table13[[#This Row],[species]]-Table13[[#This Row],[prediction]])</f>
        <v>0</v>
      </c>
    </row>
    <row r="51" spans="1:7" x14ac:dyDescent="0.25">
      <c r="A51">
        <v>5.3</v>
      </c>
      <c r="B51">
        <v>3.7</v>
      </c>
      <c r="C51">
        <v>1.5</v>
      </c>
      <c r="D51">
        <v>0.2</v>
      </c>
      <c r="E51">
        <v>0</v>
      </c>
      <c r="F51">
        <f>IF(Table13[sepal_width]&gt;=3,0,IF(Table13[petal_width]&lt;1.7,1,0))</f>
        <v>0</v>
      </c>
      <c r="G51">
        <f>ABS(Table13[[#This Row],[species]]-Table13[[#This Row],[prediction]])</f>
        <v>0</v>
      </c>
    </row>
    <row r="52" spans="1:7" x14ac:dyDescent="0.25">
      <c r="A52">
        <v>5</v>
      </c>
      <c r="B52">
        <v>3.3</v>
      </c>
      <c r="C52">
        <v>1.4</v>
      </c>
      <c r="D52">
        <v>0.2</v>
      </c>
      <c r="E52">
        <v>0</v>
      </c>
      <c r="F52">
        <f>IF(Table13[sepal_width]&gt;=3,0,IF(Table13[petal_width]&lt;1.7,1,0))</f>
        <v>0</v>
      </c>
      <c r="G52">
        <f>ABS(Table13[[#This Row],[species]]-Table13[[#This Row],[prediction]])</f>
        <v>0</v>
      </c>
    </row>
    <row r="53" spans="1:7" x14ac:dyDescent="0.25">
      <c r="A53">
        <v>7</v>
      </c>
      <c r="B53">
        <v>3.2</v>
      </c>
      <c r="C53">
        <v>4.7</v>
      </c>
      <c r="D53">
        <v>1.4</v>
      </c>
      <c r="E53">
        <v>1</v>
      </c>
      <c r="F53">
        <f>IF(Table13[sepal_width]&gt;=3,0,IF(Table13[petal_width]&lt;1.7,1,0))</f>
        <v>0</v>
      </c>
      <c r="G53">
        <f>ABS(Table13[[#This Row],[species]]-Table13[[#This Row],[prediction]])</f>
        <v>1</v>
      </c>
    </row>
    <row r="54" spans="1:7" x14ac:dyDescent="0.25">
      <c r="A54">
        <v>6.4</v>
      </c>
      <c r="B54">
        <v>3.2</v>
      </c>
      <c r="C54">
        <v>4.5</v>
      </c>
      <c r="D54">
        <v>1.5</v>
      </c>
      <c r="E54">
        <v>1</v>
      </c>
      <c r="F54">
        <f>IF(Table13[sepal_width]&gt;=3,0,IF(Table13[petal_width]&lt;1.7,1,0))</f>
        <v>0</v>
      </c>
      <c r="G54">
        <f>ABS(Table13[[#This Row],[species]]-Table13[[#This Row],[prediction]])</f>
        <v>1</v>
      </c>
    </row>
    <row r="55" spans="1:7" x14ac:dyDescent="0.25">
      <c r="A55">
        <v>6.9</v>
      </c>
      <c r="B55">
        <v>3.1</v>
      </c>
      <c r="C55">
        <v>4.9000000000000004</v>
      </c>
      <c r="D55">
        <v>1.5</v>
      </c>
      <c r="E55">
        <v>1</v>
      </c>
      <c r="F55">
        <f>IF(Table13[sepal_width]&gt;=3,0,IF(Table13[petal_width]&lt;1.7,1,0))</f>
        <v>0</v>
      </c>
      <c r="G55">
        <f>ABS(Table13[[#This Row],[species]]-Table13[[#This Row],[prediction]])</f>
        <v>1</v>
      </c>
    </row>
    <row r="56" spans="1:7" x14ac:dyDescent="0.25">
      <c r="A56">
        <v>5.5</v>
      </c>
      <c r="B56">
        <v>2.2999999999999998</v>
      </c>
      <c r="C56">
        <v>4</v>
      </c>
      <c r="D56">
        <v>1.3</v>
      </c>
      <c r="E56">
        <v>1</v>
      </c>
      <c r="F56">
        <f>IF(Table13[sepal_width]&gt;=3,0,IF(Table13[petal_width]&lt;1.7,1,0))</f>
        <v>1</v>
      </c>
      <c r="G56">
        <f>ABS(Table13[[#This Row],[species]]-Table13[[#This Row],[prediction]])</f>
        <v>0</v>
      </c>
    </row>
    <row r="57" spans="1:7" x14ac:dyDescent="0.25">
      <c r="A57">
        <v>6.5</v>
      </c>
      <c r="B57">
        <v>2.8</v>
      </c>
      <c r="C57">
        <v>4.5999999999999996</v>
      </c>
      <c r="D57">
        <v>1.5</v>
      </c>
      <c r="E57">
        <v>1</v>
      </c>
      <c r="F57">
        <f>IF(Table13[sepal_width]&gt;=3,0,IF(Table13[petal_width]&lt;1.7,1,0))</f>
        <v>1</v>
      </c>
      <c r="G57">
        <f>ABS(Table13[[#This Row],[species]]-Table13[[#This Row],[prediction]])</f>
        <v>0</v>
      </c>
    </row>
    <row r="58" spans="1:7" x14ac:dyDescent="0.25">
      <c r="A58">
        <v>5.7</v>
      </c>
      <c r="B58">
        <v>2.8</v>
      </c>
      <c r="C58">
        <v>4.5</v>
      </c>
      <c r="D58">
        <v>1.3</v>
      </c>
      <c r="E58">
        <v>1</v>
      </c>
      <c r="F58">
        <f>IF(Table13[sepal_width]&gt;=3,0,IF(Table13[petal_width]&lt;1.7,1,0))</f>
        <v>1</v>
      </c>
      <c r="G58">
        <f>ABS(Table13[[#This Row],[species]]-Table13[[#This Row],[prediction]])</f>
        <v>0</v>
      </c>
    </row>
    <row r="59" spans="1:7" x14ac:dyDescent="0.25">
      <c r="A59">
        <v>6.3</v>
      </c>
      <c r="B59">
        <v>3.3</v>
      </c>
      <c r="C59">
        <v>4.7</v>
      </c>
      <c r="D59">
        <v>1.6</v>
      </c>
      <c r="E59">
        <v>1</v>
      </c>
      <c r="F59">
        <f>IF(Table13[sepal_width]&gt;=3,0,IF(Table13[petal_width]&lt;1.7,1,0))</f>
        <v>0</v>
      </c>
      <c r="G59">
        <f>ABS(Table13[[#This Row],[species]]-Table13[[#This Row],[prediction]])</f>
        <v>1</v>
      </c>
    </row>
    <row r="60" spans="1:7" x14ac:dyDescent="0.25">
      <c r="A60">
        <v>4.9000000000000004</v>
      </c>
      <c r="B60">
        <v>2.4</v>
      </c>
      <c r="C60">
        <v>3.3</v>
      </c>
      <c r="D60">
        <v>1</v>
      </c>
      <c r="E60">
        <v>1</v>
      </c>
      <c r="F60">
        <f>IF(Table13[sepal_width]&gt;=3,0,IF(Table13[petal_width]&lt;1.7,1,0))</f>
        <v>1</v>
      </c>
      <c r="G60">
        <f>ABS(Table13[[#This Row],[species]]-Table13[[#This Row],[prediction]])</f>
        <v>0</v>
      </c>
    </row>
    <row r="61" spans="1:7" x14ac:dyDescent="0.25">
      <c r="A61">
        <v>6.6</v>
      </c>
      <c r="B61">
        <v>2.9</v>
      </c>
      <c r="C61">
        <v>4.5999999999999996</v>
      </c>
      <c r="D61">
        <v>1.3</v>
      </c>
      <c r="E61">
        <v>1</v>
      </c>
      <c r="F61">
        <f>IF(Table13[sepal_width]&gt;=3,0,IF(Table13[petal_width]&lt;1.7,1,0))</f>
        <v>1</v>
      </c>
      <c r="G61">
        <f>ABS(Table13[[#This Row],[species]]-Table13[[#This Row],[prediction]])</f>
        <v>0</v>
      </c>
    </row>
    <row r="62" spans="1:7" x14ac:dyDescent="0.25">
      <c r="A62">
        <v>5.2</v>
      </c>
      <c r="B62">
        <v>2.7</v>
      </c>
      <c r="C62">
        <v>3.9</v>
      </c>
      <c r="D62">
        <v>1.4</v>
      </c>
      <c r="E62">
        <v>1</v>
      </c>
      <c r="F62">
        <f>IF(Table13[sepal_width]&gt;=3,0,IF(Table13[petal_width]&lt;1.7,1,0))</f>
        <v>1</v>
      </c>
      <c r="G62">
        <f>ABS(Table13[[#This Row],[species]]-Table13[[#This Row],[prediction]])</f>
        <v>0</v>
      </c>
    </row>
    <row r="63" spans="1:7" x14ac:dyDescent="0.25">
      <c r="A63">
        <v>5</v>
      </c>
      <c r="B63">
        <v>2</v>
      </c>
      <c r="C63">
        <v>3.5</v>
      </c>
      <c r="D63">
        <v>1</v>
      </c>
      <c r="E63">
        <v>1</v>
      </c>
      <c r="F63">
        <f>IF(Table13[sepal_width]&gt;=3,0,IF(Table13[petal_width]&lt;1.7,1,0))</f>
        <v>1</v>
      </c>
      <c r="G63">
        <f>ABS(Table13[[#This Row],[species]]-Table13[[#This Row],[prediction]])</f>
        <v>0</v>
      </c>
    </row>
    <row r="64" spans="1:7" x14ac:dyDescent="0.25">
      <c r="A64">
        <v>5.9</v>
      </c>
      <c r="B64">
        <v>3</v>
      </c>
      <c r="C64">
        <v>4.2</v>
      </c>
      <c r="D64">
        <v>1.5</v>
      </c>
      <c r="E64">
        <v>1</v>
      </c>
      <c r="F64">
        <f>IF(Table13[sepal_width]&gt;=3,0,IF(Table13[petal_width]&lt;1.7,1,0))</f>
        <v>0</v>
      </c>
      <c r="G64">
        <f>ABS(Table13[[#This Row],[species]]-Table13[[#This Row],[prediction]])</f>
        <v>1</v>
      </c>
    </row>
    <row r="65" spans="1:7" x14ac:dyDescent="0.25">
      <c r="A65">
        <v>6</v>
      </c>
      <c r="B65">
        <v>2.2000000000000002</v>
      </c>
      <c r="C65">
        <v>4</v>
      </c>
      <c r="D65">
        <v>1</v>
      </c>
      <c r="E65">
        <v>1</v>
      </c>
      <c r="F65">
        <f>IF(Table13[sepal_width]&gt;=3,0,IF(Table13[petal_width]&lt;1.7,1,0))</f>
        <v>1</v>
      </c>
      <c r="G65">
        <f>ABS(Table13[[#This Row],[species]]-Table13[[#This Row],[prediction]])</f>
        <v>0</v>
      </c>
    </row>
    <row r="66" spans="1:7" x14ac:dyDescent="0.25">
      <c r="A66">
        <v>6.1</v>
      </c>
      <c r="B66">
        <v>2.9</v>
      </c>
      <c r="C66">
        <v>4.7</v>
      </c>
      <c r="D66">
        <v>1.4</v>
      </c>
      <c r="E66">
        <v>1</v>
      </c>
      <c r="F66">
        <f>IF(Table13[sepal_width]&gt;=3,0,IF(Table13[petal_width]&lt;1.7,1,0))</f>
        <v>1</v>
      </c>
      <c r="G66">
        <f>ABS(Table13[[#This Row],[species]]-Table13[[#This Row],[prediction]])</f>
        <v>0</v>
      </c>
    </row>
    <row r="67" spans="1:7" x14ac:dyDescent="0.25">
      <c r="A67">
        <v>5.6</v>
      </c>
      <c r="B67">
        <v>2.9</v>
      </c>
      <c r="C67">
        <v>3.6</v>
      </c>
      <c r="D67">
        <v>1.3</v>
      </c>
      <c r="E67">
        <v>1</v>
      </c>
      <c r="F67">
        <f>IF(Table13[sepal_width]&gt;=3,0,IF(Table13[petal_width]&lt;1.7,1,0))</f>
        <v>1</v>
      </c>
      <c r="G67">
        <f>ABS(Table13[[#This Row],[species]]-Table13[[#This Row],[prediction]])</f>
        <v>0</v>
      </c>
    </row>
    <row r="68" spans="1:7" x14ac:dyDescent="0.25">
      <c r="A68">
        <v>6.7</v>
      </c>
      <c r="B68">
        <v>3.1</v>
      </c>
      <c r="C68">
        <v>4.4000000000000004</v>
      </c>
      <c r="D68">
        <v>1.4</v>
      </c>
      <c r="E68">
        <v>1</v>
      </c>
      <c r="F68">
        <f>IF(Table13[sepal_width]&gt;=3,0,IF(Table13[petal_width]&lt;1.7,1,0))</f>
        <v>0</v>
      </c>
      <c r="G68">
        <f>ABS(Table13[[#This Row],[species]]-Table13[[#This Row],[prediction]])</f>
        <v>1</v>
      </c>
    </row>
    <row r="69" spans="1:7" x14ac:dyDescent="0.25">
      <c r="A69">
        <v>5.6</v>
      </c>
      <c r="B69">
        <v>3</v>
      </c>
      <c r="C69">
        <v>4.5</v>
      </c>
      <c r="D69">
        <v>1.5</v>
      </c>
      <c r="E69">
        <v>1</v>
      </c>
      <c r="F69">
        <f>IF(Table13[sepal_width]&gt;=3,0,IF(Table13[petal_width]&lt;1.7,1,0))</f>
        <v>0</v>
      </c>
      <c r="G69">
        <f>ABS(Table13[[#This Row],[species]]-Table13[[#This Row],[prediction]])</f>
        <v>1</v>
      </c>
    </row>
    <row r="70" spans="1:7" x14ac:dyDescent="0.25">
      <c r="A70">
        <v>5.8</v>
      </c>
      <c r="B70">
        <v>2.7</v>
      </c>
      <c r="C70">
        <v>4.0999999999999996</v>
      </c>
      <c r="D70">
        <v>1</v>
      </c>
      <c r="E70">
        <v>1</v>
      </c>
      <c r="F70">
        <f>IF(Table13[sepal_width]&gt;=3,0,IF(Table13[petal_width]&lt;1.7,1,0))</f>
        <v>1</v>
      </c>
      <c r="G70">
        <f>ABS(Table13[[#This Row],[species]]-Table13[[#This Row],[prediction]])</f>
        <v>0</v>
      </c>
    </row>
    <row r="71" spans="1:7" x14ac:dyDescent="0.25">
      <c r="A71">
        <v>6.2</v>
      </c>
      <c r="B71">
        <v>2.2000000000000002</v>
      </c>
      <c r="C71">
        <v>4.5</v>
      </c>
      <c r="D71">
        <v>1.5</v>
      </c>
      <c r="E71">
        <v>1</v>
      </c>
      <c r="F71">
        <f>IF(Table13[sepal_width]&gt;=3,0,IF(Table13[petal_width]&lt;1.7,1,0))</f>
        <v>1</v>
      </c>
      <c r="G71">
        <f>ABS(Table13[[#This Row],[species]]-Table13[[#This Row],[prediction]])</f>
        <v>0</v>
      </c>
    </row>
    <row r="72" spans="1:7" x14ac:dyDescent="0.25">
      <c r="A72">
        <v>5.6</v>
      </c>
      <c r="B72">
        <v>2.5</v>
      </c>
      <c r="C72">
        <v>3.9</v>
      </c>
      <c r="D72">
        <v>1.1000000000000001</v>
      </c>
      <c r="E72">
        <v>1</v>
      </c>
      <c r="F72">
        <f>IF(Table13[sepal_width]&gt;=3,0,IF(Table13[petal_width]&lt;1.7,1,0))</f>
        <v>1</v>
      </c>
      <c r="G72">
        <f>ABS(Table13[[#This Row],[species]]-Table13[[#This Row],[prediction]])</f>
        <v>0</v>
      </c>
    </row>
    <row r="73" spans="1:7" x14ac:dyDescent="0.25">
      <c r="A73">
        <v>5.9</v>
      </c>
      <c r="B73">
        <v>3.2</v>
      </c>
      <c r="C73">
        <v>4.8</v>
      </c>
      <c r="D73">
        <v>1.8</v>
      </c>
      <c r="E73">
        <v>1</v>
      </c>
      <c r="F73">
        <f>IF(Table13[sepal_width]&gt;=3,0,IF(Table13[petal_width]&lt;1.7,1,0))</f>
        <v>0</v>
      </c>
      <c r="G73">
        <f>ABS(Table13[[#This Row],[species]]-Table13[[#This Row],[prediction]])</f>
        <v>1</v>
      </c>
    </row>
    <row r="74" spans="1:7" x14ac:dyDescent="0.25">
      <c r="A74">
        <v>6.1</v>
      </c>
      <c r="B74">
        <v>2.8</v>
      </c>
      <c r="C74">
        <v>4</v>
      </c>
      <c r="D74">
        <v>1.3</v>
      </c>
      <c r="E74">
        <v>1</v>
      </c>
      <c r="F74">
        <f>IF(Table13[sepal_width]&gt;=3,0,IF(Table13[petal_width]&lt;1.7,1,0))</f>
        <v>1</v>
      </c>
      <c r="G74">
        <f>ABS(Table13[[#This Row],[species]]-Table13[[#This Row],[prediction]])</f>
        <v>0</v>
      </c>
    </row>
    <row r="75" spans="1:7" x14ac:dyDescent="0.25">
      <c r="A75">
        <v>6.3</v>
      </c>
      <c r="B75">
        <v>2.5</v>
      </c>
      <c r="C75">
        <v>4.9000000000000004</v>
      </c>
      <c r="D75">
        <v>1.5</v>
      </c>
      <c r="E75">
        <v>1</v>
      </c>
      <c r="F75">
        <f>IF(Table13[sepal_width]&gt;=3,0,IF(Table13[petal_width]&lt;1.7,1,0))</f>
        <v>1</v>
      </c>
      <c r="G75">
        <f>ABS(Table13[[#This Row],[species]]-Table13[[#This Row],[prediction]])</f>
        <v>0</v>
      </c>
    </row>
    <row r="76" spans="1:7" x14ac:dyDescent="0.25">
      <c r="A76">
        <v>6.1</v>
      </c>
      <c r="B76">
        <v>2.8</v>
      </c>
      <c r="C76">
        <v>4.7</v>
      </c>
      <c r="D76">
        <v>1.2</v>
      </c>
      <c r="E76">
        <v>1</v>
      </c>
      <c r="F76">
        <f>IF(Table13[sepal_width]&gt;=3,0,IF(Table13[petal_width]&lt;1.7,1,0))</f>
        <v>1</v>
      </c>
      <c r="G76">
        <f>ABS(Table13[[#This Row],[species]]-Table13[[#This Row],[prediction]])</f>
        <v>0</v>
      </c>
    </row>
    <row r="77" spans="1:7" x14ac:dyDescent="0.25">
      <c r="A77">
        <v>6.4</v>
      </c>
      <c r="B77">
        <v>2.9</v>
      </c>
      <c r="C77">
        <v>4.3</v>
      </c>
      <c r="D77">
        <v>1.3</v>
      </c>
      <c r="E77">
        <v>1</v>
      </c>
      <c r="F77">
        <f>IF(Table13[sepal_width]&gt;=3,0,IF(Table13[petal_width]&lt;1.7,1,0))</f>
        <v>1</v>
      </c>
      <c r="G77">
        <f>ABS(Table13[[#This Row],[species]]-Table13[[#This Row],[prediction]])</f>
        <v>0</v>
      </c>
    </row>
    <row r="78" spans="1:7" x14ac:dyDescent="0.25">
      <c r="A78">
        <v>6.6</v>
      </c>
      <c r="B78">
        <v>3</v>
      </c>
      <c r="C78">
        <v>4.4000000000000004</v>
      </c>
      <c r="D78">
        <v>1.4</v>
      </c>
      <c r="E78">
        <v>1</v>
      </c>
      <c r="F78">
        <f>IF(Table13[sepal_width]&gt;=3,0,IF(Table13[petal_width]&lt;1.7,1,0))</f>
        <v>0</v>
      </c>
      <c r="G78">
        <f>ABS(Table13[[#This Row],[species]]-Table13[[#This Row],[prediction]])</f>
        <v>1</v>
      </c>
    </row>
    <row r="79" spans="1:7" x14ac:dyDescent="0.25">
      <c r="A79">
        <v>6.8</v>
      </c>
      <c r="B79">
        <v>2.8</v>
      </c>
      <c r="C79">
        <v>4.8</v>
      </c>
      <c r="D79">
        <v>1.4</v>
      </c>
      <c r="E79">
        <v>1</v>
      </c>
      <c r="F79">
        <f>IF(Table13[sepal_width]&gt;=3,0,IF(Table13[petal_width]&lt;1.7,1,0))</f>
        <v>1</v>
      </c>
      <c r="G79">
        <f>ABS(Table13[[#This Row],[species]]-Table13[[#This Row],[prediction]])</f>
        <v>0</v>
      </c>
    </row>
    <row r="80" spans="1:7" x14ac:dyDescent="0.25">
      <c r="A80">
        <v>6.7</v>
      </c>
      <c r="B80">
        <v>3</v>
      </c>
      <c r="C80">
        <v>5</v>
      </c>
      <c r="D80">
        <v>1.7</v>
      </c>
      <c r="E80">
        <v>1</v>
      </c>
      <c r="F80">
        <f>IF(Table13[sepal_width]&gt;=3,0,IF(Table13[petal_width]&lt;1.7,1,0))</f>
        <v>0</v>
      </c>
      <c r="G80">
        <f>ABS(Table13[[#This Row],[species]]-Table13[[#This Row],[prediction]])</f>
        <v>1</v>
      </c>
    </row>
    <row r="81" spans="1:7" x14ac:dyDescent="0.25">
      <c r="A81">
        <v>6</v>
      </c>
      <c r="B81">
        <v>2.9</v>
      </c>
      <c r="C81">
        <v>4.5</v>
      </c>
      <c r="D81">
        <v>1.5</v>
      </c>
      <c r="E81">
        <v>1</v>
      </c>
      <c r="F81">
        <f>IF(Table13[sepal_width]&gt;=3,0,IF(Table13[petal_width]&lt;1.7,1,0))</f>
        <v>1</v>
      </c>
      <c r="G81">
        <f>ABS(Table13[[#This Row],[species]]-Table13[[#This Row],[prediction]])</f>
        <v>0</v>
      </c>
    </row>
    <row r="82" spans="1:7" x14ac:dyDescent="0.25">
      <c r="A82">
        <v>5.7</v>
      </c>
      <c r="B82">
        <v>2.6</v>
      </c>
      <c r="C82">
        <v>3.5</v>
      </c>
      <c r="D82">
        <v>1</v>
      </c>
      <c r="E82">
        <v>1</v>
      </c>
      <c r="F82">
        <f>IF(Table13[sepal_width]&gt;=3,0,IF(Table13[petal_width]&lt;1.7,1,0))</f>
        <v>1</v>
      </c>
      <c r="G82">
        <f>ABS(Table13[[#This Row],[species]]-Table13[[#This Row],[prediction]])</f>
        <v>0</v>
      </c>
    </row>
    <row r="83" spans="1:7" x14ac:dyDescent="0.25">
      <c r="A83">
        <v>5.5</v>
      </c>
      <c r="B83">
        <v>2.4</v>
      </c>
      <c r="C83">
        <v>3.8</v>
      </c>
      <c r="D83">
        <v>1.1000000000000001</v>
      </c>
      <c r="E83">
        <v>1</v>
      </c>
      <c r="F83">
        <f>IF(Table13[sepal_width]&gt;=3,0,IF(Table13[petal_width]&lt;1.7,1,0))</f>
        <v>1</v>
      </c>
      <c r="G83">
        <f>ABS(Table13[[#This Row],[species]]-Table13[[#This Row],[prediction]])</f>
        <v>0</v>
      </c>
    </row>
    <row r="84" spans="1:7" x14ac:dyDescent="0.25">
      <c r="A84">
        <v>5.5</v>
      </c>
      <c r="B84">
        <v>2.4</v>
      </c>
      <c r="C84">
        <v>3.7</v>
      </c>
      <c r="D84">
        <v>1</v>
      </c>
      <c r="E84">
        <v>1</v>
      </c>
      <c r="F84">
        <f>IF(Table13[sepal_width]&gt;=3,0,IF(Table13[petal_width]&lt;1.7,1,0))</f>
        <v>1</v>
      </c>
      <c r="G84">
        <f>ABS(Table13[[#This Row],[species]]-Table13[[#This Row],[prediction]])</f>
        <v>0</v>
      </c>
    </row>
    <row r="85" spans="1:7" x14ac:dyDescent="0.25">
      <c r="A85">
        <v>5.8</v>
      </c>
      <c r="B85">
        <v>2.7</v>
      </c>
      <c r="C85">
        <v>3.9</v>
      </c>
      <c r="D85">
        <v>1.2</v>
      </c>
      <c r="E85">
        <v>1</v>
      </c>
      <c r="F85">
        <f>IF(Table13[sepal_width]&gt;=3,0,IF(Table13[petal_width]&lt;1.7,1,0))</f>
        <v>1</v>
      </c>
      <c r="G85">
        <f>ABS(Table13[[#This Row],[species]]-Table13[[#This Row],[prediction]])</f>
        <v>0</v>
      </c>
    </row>
    <row r="86" spans="1:7" x14ac:dyDescent="0.25">
      <c r="A86">
        <v>6</v>
      </c>
      <c r="B86">
        <v>2.7</v>
      </c>
      <c r="C86">
        <v>5.0999999999999996</v>
      </c>
      <c r="D86">
        <v>1.6</v>
      </c>
      <c r="E86">
        <v>1</v>
      </c>
      <c r="F86">
        <f>IF(Table13[sepal_width]&gt;=3,0,IF(Table13[petal_width]&lt;1.7,1,0))</f>
        <v>1</v>
      </c>
      <c r="G86">
        <f>ABS(Table13[[#This Row],[species]]-Table13[[#This Row],[prediction]])</f>
        <v>0</v>
      </c>
    </row>
    <row r="87" spans="1:7" x14ac:dyDescent="0.25">
      <c r="A87">
        <v>5.4</v>
      </c>
      <c r="B87">
        <v>3</v>
      </c>
      <c r="C87">
        <v>4.5</v>
      </c>
      <c r="D87">
        <v>1.5</v>
      </c>
      <c r="E87">
        <v>1</v>
      </c>
      <c r="F87">
        <f>IF(Table13[sepal_width]&gt;=3,0,IF(Table13[petal_width]&lt;1.7,1,0))</f>
        <v>0</v>
      </c>
      <c r="G87">
        <f>ABS(Table13[[#This Row],[species]]-Table13[[#This Row],[prediction]])</f>
        <v>1</v>
      </c>
    </row>
    <row r="88" spans="1:7" x14ac:dyDescent="0.25">
      <c r="A88">
        <v>6</v>
      </c>
      <c r="B88">
        <v>3.4</v>
      </c>
      <c r="C88">
        <v>4.5</v>
      </c>
      <c r="D88">
        <v>1.6</v>
      </c>
      <c r="E88">
        <v>1</v>
      </c>
      <c r="F88">
        <f>IF(Table13[sepal_width]&gt;=3,0,IF(Table13[petal_width]&lt;1.7,1,0))</f>
        <v>0</v>
      </c>
      <c r="G88">
        <f>ABS(Table13[[#This Row],[species]]-Table13[[#This Row],[prediction]])</f>
        <v>1</v>
      </c>
    </row>
    <row r="89" spans="1:7" x14ac:dyDescent="0.25">
      <c r="A89">
        <v>6.7</v>
      </c>
      <c r="B89">
        <v>3.1</v>
      </c>
      <c r="C89">
        <v>4.7</v>
      </c>
      <c r="D89">
        <v>1.5</v>
      </c>
      <c r="E89">
        <v>1</v>
      </c>
      <c r="F89">
        <f>IF(Table13[sepal_width]&gt;=3,0,IF(Table13[petal_width]&lt;1.7,1,0))</f>
        <v>0</v>
      </c>
      <c r="G89">
        <f>ABS(Table13[[#This Row],[species]]-Table13[[#This Row],[prediction]])</f>
        <v>1</v>
      </c>
    </row>
    <row r="90" spans="1:7" x14ac:dyDescent="0.25">
      <c r="A90">
        <v>6.3</v>
      </c>
      <c r="B90">
        <v>2.2999999999999998</v>
      </c>
      <c r="C90">
        <v>4.4000000000000004</v>
      </c>
      <c r="D90">
        <v>1.3</v>
      </c>
      <c r="E90">
        <v>1</v>
      </c>
      <c r="F90">
        <f>IF(Table13[sepal_width]&gt;=3,0,IF(Table13[petal_width]&lt;1.7,1,0))</f>
        <v>1</v>
      </c>
      <c r="G90">
        <f>ABS(Table13[[#This Row],[species]]-Table13[[#This Row],[prediction]])</f>
        <v>0</v>
      </c>
    </row>
    <row r="91" spans="1:7" x14ac:dyDescent="0.25">
      <c r="A91">
        <v>5.6</v>
      </c>
      <c r="B91">
        <v>3</v>
      </c>
      <c r="C91">
        <v>4.0999999999999996</v>
      </c>
      <c r="D91">
        <v>1.3</v>
      </c>
      <c r="E91">
        <v>1</v>
      </c>
      <c r="F91">
        <f>IF(Table13[sepal_width]&gt;=3,0,IF(Table13[petal_width]&lt;1.7,1,0))</f>
        <v>0</v>
      </c>
      <c r="G91">
        <f>ABS(Table13[[#This Row],[species]]-Table13[[#This Row],[prediction]])</f>
        <v>1</v>
      </c>
    </row>
    <row r="92" spans="1:7" x14ac:dyDescent="0.25">
      <c r="A92">
        <v>5.5</v>
      </c>
      <c r="B92">
        <v>2.5</v>
      </c>
      <c r="C92">
        <v>4</v>
      </c>
      <c r="D92">
        <v>1.3</v>
      </c>
      <c r="E92">
        <v>1</v>
      </c>
      <c r="F92">
        <f>IF(Table13[sepal_width]&gt;=3,0,IF(Table13[petal_width]&lt;1.7,1,0))</f>
        <v>1</v>
      </c>
      <c r="G92">
        <f>ABS(Table13[[#This Row],[species]]-Table13[[#This Row],[prediction]])</f>
        <v>0</v>
      </c>
    </row>
    <row r="93" spans="1:7" x14ac:dyDescent="0.25">
      <c r="A93">
        <v>5.5</v>
      </c>
      <c r="B93">
        <v>2.6</v>
      </c>
      <c r="C93">
        <v>4.4000000000000004</v>
      </c>
      <c r="D93">
        <v>1.2</v>
      </c>
      <c r="E93">
        <v>1</v>
      </c>
      <c r="F93">
        <f>IF(Table13[sepal_width]&gt;=3,0,IF(Table13[petal_width]&lt;1.7,1,0))</f>
        <v>1</v>
      </c>
      <c r="G93">
        <f>ABS(Table13[[#This Row],[species]]-Table13[[#This Row],[prediction]])</f>
        <v>0</v>
      </c>
    </row>
    <row r="94" spans="1:7" x14ac:dyDescent="0.25">
      <c r="A94">
        <v>6.1</v>
      </c>
      <c r="B94">
        <v>3</v>
      </c>
      <c r="C94">
        <v>4.5999999999999996</v>
      </c>
      <c r="D94">
        <v>1.4</v>
      </c>
      <c r="E94">
        <v>1</v>
      </c>
      <c r="F94">
        <f>IF(Table13[sepal_width]&gt;=3,0,IF(Table13[petal_width]&lt;1.7,1,0))</f>
        <v>0</v>
      </c>
      <c r="G94">
        <f>ABS(Table13[[#This Row],[species]]-Table13[[#This Row],[prediction]])</f>
        <v>1</v>
      </c>
    </row>
    <row r="95" spans="1:7" x14ac:dyDescent="0.25">
      <c r="A95">
        <v>5.8</v>
      </c>
      <c r="B95">
        <v>2.6</v>
      </c>
      <c r="C95">
        <v>4</v>
      </c>
      <c r="D95">
        <v>1.2</v>
      </c>
      <c r="E95">
        <v>1</v>
      </c>
      <c r="F95">
        <f>IF(Table13[sepal_width]&gt;=3,0,IF(Table13[petal_width]&lt;1.7,1,0))</f>
        <v>1</v>
      </c>
      <c r="G95">
        <f>ABS(Table13[[#This Row],[species]]-Table13[[#This Row],[prediction]])</f>
        <v>0</v>
      </c>
    </row>
    <row r="96" spans="1:7" x14ac:dyDescent="0.25">
      <c r="A96">
        <v>5</v>
      </c>
      <c r="B96">
        <v>2.2999999999999998</v>
      </c>
      <c r="C96">
        <v>3.3</v>
      </c>
      <c r="D96">
        <v>1</v>
      </c>
      <c r="E96">
        <v>1</v>
      </c>
      <c r="F96">
        <f>IF(Table13[sepal_width]&gt;=3,0,IF(Table13[petal_width]&lt;1.7,1,0))</f>
        <v>1</v>
      </c>
      <c r="G96">
        <f>ABS(Table13[[#This Row],[species]]-Table13[[#This Row],[prediction]])</f>
        <v>0</v>
      </c>
    </row>
    <row r="97" spans="1:7" x14ac:dyDescent="0.25">
      <c r="A97">
        <v>5.6</v>
      </c>
      <c r="B97">
        <v>2.7</v>
      </c>
      <c r="C97">
        <v>4.2</v>
      </c>
      <c r="D97">
        <v>1.3</v>
      </c>
      <c r="E97">
        <v>1</v>
      </c>
      <c r="F97">
        <f>IF(Table13[sepal_width]&gt;=3,0,IF(Table13[petal_width]&lt;1.7,1,0))</f>
        <v>1</v>
      </c>
      <c r="G97">
        <f>ABS(Table13[[#This Row],[species]]-Table13[[#This Row],[prediction]])</f>
        <v>0</v>
      </c>
    </row>
    <row r="98" spans="1:7" x14ac:dyDescent="0.25">
      <c r="A98">
        <v>5.7</v>
      </c>
      <c r="B98">
        <v>3</v>
      </c>
      <c r="C98">
        <v>4.2</v>
      </c>
      <c r="D98">
        <v>1.2</v>
      </c>
      <c r="E98">
        <v>1</v>
      </c>
      <c r="F98">
        <f>IF(Table13[sepal_width]&gt;=3,0,IF(Table13[petal_width]&lt;1.7,1,0))</f>
        <v>0</v>
      </c>
      <c r="G98">
        <f>ABS(Table13[[#This Row],[species]]-Table13[[#This Row],[prediction]])</f>
        <v>1</v>
      </c>
    </row>
    <row r="99" spans="1:7" x14ac:dyDescent="0.25">
      <c r="A99">
        <v>5.7</v>
      </c>
      <c r="B99">
        <v>2.9</v>
      </c>
      <c r="C99">
        <v>4.2</v>
      </c>
      <c r="D99">
        <v>1.3</v>
      </c>
      <c r="E99">
        <v>1</v>
      </c>
      <c r="F99">
        <f>IF(Table13[sepal_width]&gt;=3,0,IF(Table13[petal_width]&lt;1.7,1,0))</f>
        <v>1</v>
      </c>
      <c r="G99">
        <f>ABS(Table13[[#This Row],[species]]-Table13[[#This Row],[prediction]])</f>
        <v>0</v>
      </c>
    </row>
    <row r="100" spans="1:7" x14ac:dyDescent="0.25">
      <c r="A100">
        <v>6.2</v>
      </c>
      <c r="B100">
        <v>2.9</v>
      </c>
      <c r="C100">
        <v>4.3</v>
      </c>
      <c r="D100">
        <v>1.3</v>
      </c>
      <c r="E100">
        <v>1</v>
      </c>
      <c r="F100">
        <f>IF(Table13[sepal_width]&gt;=3,0,IF(Table13[petal_width]&lt;1.7,1,0))</f>
        <v>1</v>
      </c>
      <c r="G100">
        <f>ABS(Table13[[#This Row],[species]]-Table13[[#This Row],[prediction]])</f>
        <v>0</v>
      </c>
    </row>
    <row r="101" spans="1:7" x14ac:dyDescent="0.25">
      <c r="A101">
        <v>5.0999999999999996</v>
      </c>
      <c r="B101">
        <v>2.5</v>
      </c>
      <c r="C101">
        <v>3</v>
      </c>
      <c r="D101">
        <v>1.1000000000000001</v>
      </c>
      <c r="E101">
        <v>1</v>
      </c>
      <c r="F101">
        <f>IF(Table13[sepal_width]&gt;=3,0,IF(Table13[petal_width]&lt;1.7,1,0))</f>
        <v>1</v>
      </c>
      <c r="G101">
        <f>ABS(Table13[[#This Row],[species]]-Table13[[#This Row],[prediction]])</f>
        <v>0</v>
      </c>
    </row>
    <row r="102" spans="1:7" x14ac:dyDescent="0.25">
      <c r="A102">
        <v>5.7</v>
      </c>
      <c r="B102">
        <v>2.8</v>
      </c>
      <c r="C102">
        <v>4.0999999999999996</v>
      </c>
      <c r="D102">
        <v>1.3</v>
      </c>
      <c r="E102">
        <v>1</v>
      </c>
      <c r="F102">
        <f>IF(Table13[sepal_width]&gt;=3,0,IF(Table13[petal_width]&lt;1.7,1,0))</f>
        <v>1</v>
      </c>
      <c r="G102">
        <f>ABS(Table13[[#This Row],[species]]-Table13[[#This Row],[prediction]])</f>
        <v>0</v>
      </c>
    </row>
    <row r="103" spans="1:7" x14ac:dyDescent="0.25">
      <c r="A103">
        <v>6.3</v>
      </c>
      <c r="B103">
        <v>3.3</v>
      </c>
      <c r="C103">
        <v>6</v>
      </c>
      <c r="D103">
        <v>2.5</v>
      </c>
      <c r="E103">
        <v>0</v>
      </c>
      <c r="F103">
        <f>IF(Table13[sepal_width]&gt;=3,0,IF(Table13[petal_width]&lt;1.7,1,0))</f>
        <v>0</v>
      </c>
      <c r="G103">
        <f>ABS(Table13[[#This Row],[species]]-Table13[[#This Row],[prediction]])</f>
        <v>0</v>
      </c>
    </row>
    <row r="104" spans="1:7" x14ac:dyDescent="0.25">
      <c r="A104">
        <v>5.8</v>
      </c>
      <c r="B104">
        <v>2.7</v>
      </c>
      <c r="C104">
        <v>5.0999999999999996</v>
      </c>
      <c r="D104">
        <v>1.9</v>
      </c>
      <c r="E104">
        <v>0</v>
      </c>
      <c r="F104">
        <f>IF(Table13[sepal_width]&gt;=3,0,IF(Table13[petal_width]&lt;1.7,1,0))</f>
        <v>0</v>
      </c>
      <c r="G104">
        <f>ABS(Table13[[#This Row],[species]]-Table13[[#This Row],[prediction]])</f>
        <v>0</v>
      </c>
    </row>
    <row r="105" spans="1:7" x14ac:dyDescent="0.25">
      <c r="A105">
        <v>7.1</v>
      </c>
      <c r="B105">
        <v>3</v>
      </c>
      <c r="C105">
        <v>5.9</v>
      </c>
      <c r="D105">
        <v>2.1</v>
      </c>
      <c r="E105">
        <v>0</v>
      </c>
      <c r="F105">
        <f>IF(Table13[sepal_width]&gt;=3,0,IF(Table13[petal_width]&lt;1.7,1,0))</f>
        <v>0</v>
      </c>
      <c r="G105">
        <f>ABS(Table13[[#This Row],[species]]-Table13[[#This Row],[prediction]])</f>
        <v>0</v>
      </c>
    </row>
    <row r="106" spans="1:7" x14ac:dyDescent="0.25">
      <c r="A106">
        <v>6.3</v>
      </c>
      <c r="B106">
        <v>2.9</v>
      </c>
      <c r="C106">
        <v>5.6</v>
      </c>
      <c r="D106">
        <v>1.8</v>
      </c>
      <c r="E106">
        <v>0</v>
      </c>
      <c r="F106">
        <f>IF(Table13[sepal_width]&gt;=3,0,IF(Table13[petal_width]&lt;1.7,1,0))</f>
        <v>0</v>
      </c>
      <c r="G106">
        <f>ABS(Table13[[#This Row],[species]]-Table13[[#This Row],[prediction]])</f>
        <v>0</v>
      </c>
    </row>
    <row r="107" spans="1:7" x14ac:dyDescent="0.25">
      <c r="A107">
        <v>6.5</v>
      </c>
      <c r="B107">
        <v>3</v>
      </c>
      <c r="C107">
        <v>5.8</v>
      </c>
      <c r="D107">
        <v>2.2000000000000002</v>
      </c>
      <c r="E107">
        <v>0</v>
      </c>
      <c r="F107">
        <f>IF(Table13[sepal_width]&gt;=3,0,IF(Table13[petal_width]&lt;1.7,1,0))</f>
        <v>0</v>
      </c>
      <c r="G107">
        <f>ABS(Table13[[#This Row],[species]]-Table13[[#This Row],[prediction]])</f>
        <v>0</v>
      </c>
    </row>
    <row r="108" spans="1:7" x14ac:dyDescent="0.25">
      <c r="A108">
        <v>7.6</v>
      </c>
      <c r="B108">
        <v>3</v>
      </c>
      <c r="C108">
        <v>6.6</v>
      </c>
      <c r="D108">
        <v>2.1</v>
      </c>
      <c r="E108">
        <v>0</v>
      </c>
      <c r="F108">
        <f>IF(Table13[sepal_width]&gt;=3,0,IF(Table13[petal_width]&lt;1.7,1,0))</f>
        <v>0</v>
      </c>
      <c r="G108">
        <f>ABS(Table13[[#This Row],[species]]-Table13[[#This Row],[prediction]])</f>
        <v>0</v>
      </c>
    </row>
    <row r="109" spans="1:7" x14ac:dyDescent="0.25">
      <c r="A109">
        <v>4.9000000000000004</v>
      </c>
      <c r="B109">
        <v>2.5</v>
      </c>
      <c r="C109">
        <v>4.5</v>
      </c>
      <c r="D109">
        <v>1.7</v>
      </c>
      <c r="E109">
        <v>0</v>
      </c>
      <c r="F109">
        <f>IF(Table13[sepal_width]&gt;=3,0,IF(Table13[petal_width]&lt;1.7,1,0))</f>
        <v>0</v>
      </c>
      <c r="G109">
        <f>ABS(Table13[[#This Row],[species]]-Table13[[#This Row],[prediction]])</f>
        <v>0</v>
      </c>
    </row>
    <row r="110" spans="1:7" x14ac:dyDescent="0.25">
      <c r="A110">
        <v>7.3</v>
      </c>
      <c r="B110">
        <v>2.9</v>
      </c>
      <c r="C110">
        <v>6.3</v>
      </c>
      <c r="D110">
        <v>1.8</v>
      </c>
      <c r="E110">
        <v>0</v>
      </c>
      <c r="F110">
        <f>IF(Table13[sepal_width]&gt;=3,0,IF(Table13[petal_width]&lt;1.7,1,0))</f>
        <v>0</v>
      </c>
      <c r="G110">
        <f>ABS(Table13[[#This Row],[species]]-Table13[[#This Row],[prediction]])</f>
        <v>0</v>
      </c>
    </row>
    <row r="111" spans="1:7" x14ac:dyDescent="0.25">
      <c r="A111">
        <v>6.7</v>
      </c>
      <c r="B111">
        <v>2.5</v>
      </c>
      <c r="C111">
        <v>5.8</v>
      </c>
      <c r="D111">
        <v>1.8</v>
      </c>
      <c r="E111">
        <v>0</v>
      </c>
      <c r="F111">
        <f>IF(Table13[sepal_width]&gt;=3,0,IF(Table13[petal_width]&lt;1.7,1,0))</f>
        <v>0</v>
      </c>
      <c r="G111">
        <f>ABS(Table13[[#This Row],[species]]-Table13[[#This Row],[prediction]])</f>
        <v>0</v>
      </c>
    </row>
    <row r="112" spans="1:7" x14ac:dyDescent="0.25">
      <c r="A112">
        <v>7.2</v>
      </c>
      <c r="B112">
        <v>3.6</v>
      </c>
      <c r="C112">
        <v>6.1</v>
      </c>
      <c r="D112">
        <v>2.5</v>
      </c>
      <c r="E112">
        <v>0</v>
      </c>
      <c r="F112">
        <f>IF(Table13[sepal_width]&gt;=3,0,IF(Table13[petal_width]&lt;1.7,1,0))</f>
        <v>0</v>
      </c>
      <c r="G112">
        <f>ABS(Table13[[#This Row],[species]]-Table13[[#This Row],[prediction]])</f>
        <v>0</v>
      </c>
    </row>
    <row r="113" spans="1:7" x14ac:dyDescent="0.25">
      <c r="A113">
        <v>6.5</v>
      </c>
      <c r="B113">
        <v>3.2</v>
      </c>
      <c r="C113">
        <v>5.0999999999999996</v>
      </c>
      <c r="D113">
        <v>2</v>
      </c>
      <c r="E113">
        <v>0</v>
      </c>
      <c r="F113">
        <f>IF(Table13[sepal_width]&gt;=3,0,IF(Table13[petal_width]&lt;1.7,1,0))</f>
        <v>0</v>
      </c>
      <c r="G113">
        <f>ABS(Table13[[#This Row],[species]]-Table13[[#This Row],[prediction]])</f>
        <v>0</v>
      </c>
    </row>
    <row r="114" spans="1:7" x14ac:dyDescent="0.25">
      <c r="A114">
        <v>6.4</v>
      </c>
      <c r="B114">
        <v>2.7</v>
      </c>
      <c r="C114">
        <v>5.3</v>
      </c>
      <c r="D114">
        <v>1.9</v>
      </c>
      <c r="E114">
        <v>0</v>
      </c>
      <c r="F114">
        <f>IF(Table13[sepal_width]&gt;=3,0,IF(Table13[petal_width]&lt;1.7,1,0))</f>
        <v>0</v>
      </c>
      <c r="G114">
        <f>ABS(Table13[[#This Row],[species]]-Table13[[#This Row],[prediction]])</f>
        <v>0</v>
      </c>
    </row>
    <row r="115" spans="1:7" x14ac:dyDescent="0.25">
      <c r="A115">
        <v>6.8</v>
      </c>
      <c r="B115">
        <v>3</v>
      </c>
      <c r="C115">
        <v>5.5</v>
      </c>
      <c r="D115">
        <v>2.1</v>
      </c>
      <c r="E115">
        <v>0</v>
      </c>
      <c r="F115">
        <f>IF(Table13[sepal_width]&gt;=3,0,IF(Table13[petal_width]&lt;1.7,1,0))</f>
        <v>0</v>
      </c>
      <c r="G115">
        <f>ABS(Table13[[#This Row],[species]]-Table13[[#This Row],[prediction]])</f>
        <v>0</v>
      </c>
    </row>
    <row r="116" spans="1:7" x14ac:dyDescent="0.25">
      <c r="A116">
        <v>5.7</v>
      </c>
      <c r="B116">
        <v>2.5</v>
      </c>
      <c r="C116">
        <v>5</v>
      </c>
      <c r="D116">
        <v>2</v>
      </c>
      <c r="E116">
        <v>0</v>
      </c>
      <c r="F116">
        <f>IF(Table13[sepal_width]&gt;=3,0,IF(Table13[petal_width]&lt;1.7,1,0))</f>
        <v>0</v>
      </c>
      <c r="G116">
        <f>ABS(Table13[[#This Row],[species]]-Table13[[#This Row],[prediction]])</f>
        <v>0</v>
      </c>
    </row>
    <row r="117" spans="1:7" x14ac:dyDescent="0.25">
      <c r="A117">
        <v>5.8</v>
      </c>
      <c r="B117">
        <v>2.8</v>
      </c>
      <c r="C117">
        <v>5.0999999999999996</v>
      </c>
      <c r="D117">
        <v>2.4</v>
      </c>
      <c r="E117">
        <v>0</v>
      </c>
      <c r="F117">
        <f>IF(Table13[sepal_width]&gt;=3,0,IF(Table13[petal_width]&lt;1.7,1,0))</f>
        <v>0</v>
      </c>
      <c r="G117">
        <f>ABS(Table13[[#This Row],[species]]-Table13[[#This Row],[prediction]])</f>
        <v>0</v>
      </c>
    </row>
    <row r="118" spans="1:7" x14ac:dyDescent="0.25">
      <c r="A118">
        <v>6.4</v>
      </c>
      <c r="B118">
        <v>3.2</v>
      </c>
      <c r="C118">
        <v>5.3</v>
      </c>
      <c r="D118">
        <v>2.2999999999999998</v>
      </c>
      <c r="E118">
        <v>0</v>
      </c>
      <c r="F118">
        <f>IF(Table13[sepal_width]&gt;=3,0,IF(Table13[petal_width]&lt;1.7,1,0))</f>
        <v>0</v>
      </c>
      <c r="G118">
        <f>ABS(Table13[[#This Row],[species]]-Table13[[#This Row],[prediction]])</f>
        <v>0</v>
      </c>
    </row>
    <row r="119" spans="1:7" x14ac:dyDescent="0.25">
      <c r="A119">
        <v>6.5</v>
      </c>
      <c r="B119">
        <v>3</v>
      </c>
      <c r="C119">
        <v>5.5</v>
      </c>
      <c r="D119">
        <v>1.8</v>
      </c>
      <c r="E119">
        <v>0</v>
      </c>
      <c r="F119">
        <f>IF(Table13[sepal_width]&gt;=3,0,IF(Table13[petal_width]&lt;1.7,1,0))</f>
        <v>0</v>
      </c>
      <c r="G119">
        <f>ABS(Table13[[#This Row],[species]]-Table13[[#This Row],[prediction]])</f>
        <v>0</v>
      </c>
    </row>
    <row r="120" spans="1:7" x14ac:dyDescent="0.25">
      <c r="A120">
        <v>7.7</v>
      </c>
      <c r="B120">
        <v>3.8</v>
      </c>
      <c r="C120">
        <v>6.7</v>
      </c>
      <c r="D120">
        <v>2.2000000000000002</v>
      </c>
      <c r="E120">
        <v>0</v>
      </c>
      <c r="F120">
        <f>IF(Table13[sepal_width]&gt;=3,0,IF(Table13[petal_width]&lt;1.7,1,0))</f>
        <v>0</v>
      </c>
      <c r="G120">
        <f>ABS(Table13[[#This Row],[species]]-Table13[[#This Row],[prediction]])</f>
        <v>0</v>
      </c>
    </row>
    <row r="121" spans="1:7" x14ac:dyDescent="0.25">
      <c r="A121">
        <v>7.7</v>
      </c>
      <c r="B121">
        <v>2.6</v>
      </c>
      <c r="C121">
        <v>6.9</v>
      </c>
      <c r="D121">
        <v>2.2999999999999998</v>
      </c>
      <c r="E121">
        <v>0</v>
      </c>
      <c r="F121">
        <f>IF(Table13[sepal_width]&gt;=3,0,IF(Table13[petal_width]&lt;1.7,1,0))</f>
        <v>0</v>
      </c>
      <c r="G121">
        <f>ABS(Table13[[#This Row],[species]]-Table13[[#This Row],[prediction]])</f>
        <v>0</v>
      </c>
    </row>
    <row r="122" spans="1:7" x14ac:dyDescent="0.25">
      <c r="A122">
        <v>6</v>
      </c>
      <c r="B122">
        <v>2.2000000000000002</v>
      </c>
      <c r="C122">
        <v>5</v>
      </c>
      <c r="D122">
        <v>1.5</v>
      </c>
      <c r="E122">
        <v>0</v>
      </c>
      <c r="F122">
        <f>IF(Table13[sepal_width]&gt;=3,0,IF(Table13[petal_width]&lt;1.7,1,0))</f>
        <v>1</v>
      </c>
      <c r="G122">
        <f>ABS(Table13[[#This Row],[species]]-Table13[[#This Row],[prediction]])</f>
        <v>1</v>
      </c>
    </row>
    <row r="123" spans="1:7" x14ac:dyDescent="0.25">
      <c r="A123">
        <v>6.9</v>
      </c>
      <c r="B123">
        <v>3.2</v>
      </c>
      <c r="C123">
        <v>5.7</v>
      </c>
      <c r="D123">
        <v>2.2999999999999998</v>
      </c>
      <c r="E123">
        <v>0</v>
      </c>
      <c r="F123">
        <f>IF(Table13[sepal_width]&gt;=3,0,IF(Table13[petal_width]&lt;1.7,1,0))</f>
        <v>0</v>
      </c>
      <c r="G123">
        <f>ABS(Table13[[#This Row],[species]]-Table13[[#This Row],[prediction]])</f>
        <v>0</v>
      </c>
    </row>
    <row r="124" spans="1:7" x14ac:dyDescent="0.25">
      <c r="A124">
        <v>5.6</v>
      </c>
      <c r="B124">
        <v>2.8</v>
      </c>
      <c r="C124">
        <v>4.9000000000000004</v>
      </c>
      <c r="D124">
        <v>2</v>
      </c>
      <c r="E124">
        <v>0</v>
      </c>
      <c r="F124">
        <f>IF(Table13[sepal_width]&gt;=3,0,IF(Table13[petal_width]&lt;1.7,1,0))</f>
        <v>0</v>
      </c>
      <c r="G124">
        <f>ABS(Table13[[#This Row],[species]]-Table13[[#This Row],[prediction]])</f>
        <v>0</v>
      </c>
    </row>
    <row r="125" spans="1:7" x14ac:dyDescent="0.25">
      <c r="A125">
        <v>7.7</v>
      </c>
      <c r="B125">
        <v>2.8</v>
      </c>
      <c r="C125">
        <v>6.7</v>
      </c>
      <c r="D125">
        <v>2</v>
      </c>
      <c r="E125">
        <v>0</v>
      </c>
      <c r="F125">
        <f>IF(Table13[sepal_width]&gt;=3,0,IF(Table13[petal_width]&lt;1.7,1,0))</f>
        <v>0</v>
      </c>
      <c r="G125">
        <f>ABS(Table13[[#This Row],[species]]-Table13[[#This Row],[prediction]])</f>
        <v>0</v>
      </c>
    </row>
    <row r="126" spans="1:7" x14ac:dyDescent="0.25">
      <c r="A126">
        <v>6.3</v>
      </c>
      <c r="B126">
        <v>2.7</v>
      </c>
      <c r="C126">
        <v>4.9000000000000004</v>
      </c>
      <c r="D126">
        <v>1.8</v>
      </c>
      <c r="E126">
        <v>0</v>
      </c>
      <c r="F126">
        <f>IF(Table13[sepal_width]&gt;=3,0,IF(Table13[petal_width]&lt;1.7,1,0))</f>
        <v>0</v>
      </c>
      <c r="G126">
        <f>ABS(Table13[[#This Row],[species]]-Table13[[#This Row],[prediction]])</f>
        <v>0</v>
      </c>
    </row>
    <row r="127" spans="1:7" x14ac:dyDescent="0.25">
      <c r="A127">
        <v>6.7</v>
      </c>
      <c r="B127">
        <v>3.3</v>
      </c>
      <c r="C127">
        <v>5.7</v>
      </c>
      <c r="D127">
        <v>2.1</v>
      </c>
      <c r="E127">
        <v>0</v>
      </c>
      <c r="F127">
        <f>IF(Table13[sepal_width]&gt;=3,0,IF(Table13[petal_width]&lt;1.7,1,0))</f>
        <v>0</v>
      </c>
      <c r="G127">
        <f>ABS(Table13[[#This Row],[species]]-Table13[[#This Row],[prediction]])</f>
        <v>0</v>
      </c>
    </row>
    <row r="128" spans="1:7" x14ac:dyDescent="0.25">
      <c r="A128">
        <v>7.2</v>
      </c>
      <c r="B128">
        <v>3.2</v>
      </c>
      <c r="C128">
        <v>6</v>
      </c>
      <c r="D128">
        <v>1.8</v>
      </c>
      <c r="E128">
        <v>0</v>
      </c>
      <c r="F128">
        <f>IF(Table13[sepal_width]&gt;=3,0,IF(Table13[petal_width]&lt;1.7,1,0))</f>
        <v>0</v>
      </c>
      <c r="G128">
        <f>ABS(Table13[[#This Row],[species]]-Table13[[#This Row],[prediction]])</f>
        <v>0</v>
      </c>
    </row>
    <row r="129" spans="1:7" x14ac:dyDescent="0.25">
      <c r="A129">
        <v>6.2</v>
      </c>
      <c r="B129">
        <v>2.8</v>
      </c>
      <c r="C129">
        <v>4.8</v>
      </c>
      <c r="D129">
        <v>1.8</v>
      </c>
      <c r="E129">
        <v>0</v>
      </c>
      <c r="F129">
        <f>IF(Table13[sepal_width]&gt;=3,0,IF(Table13[petal_width]&lt;1.7,1,0))</f>
        <v>0</v>
      </c>
      <c r="G129">
        <f>ABS(Table13[[#This Row],[species]]-Table13[[#This Row],[prediction]])</f>
        <v>0</v>
      </c>
    </row>
    <row r="130" spans="1:7" x14ac:dyDescent="0.25">
      <c r="A130">
        <v>6.1</v>
      </c>
      <c r="B130">
        <v>3</v>
      </c>
      <c r="C130">
        <v>4.9000000000000004</v>
      </c>
      <c r="D130">
        <v>1.8</v>
      </c>
      <c r="E130">
        <v>0</v>
      </c>
      <c r="F130">
        <f>IF(Table13[sepal_width]&gt;=3,0,IF(Table13[petal_width]&lt;1.7,1,0))</f>
        <v>0</v>
      </c>
      <c r="G130">
        <f>ABS(Table13[[#This Row],[species]]-Table13[[#This Row],[prediction]])</f>
        <v>0</v>
      </c>
    </row>
    <row r="131" spans="1:7" x14ac:dyDescent="0.25">
      <c r="A131">
        <v>6.4</v>
      </c>
      <c r="B131">
        <v>2.8</v>
      </c>
      <c r="C131">
        <v>5.6</v>
      </c>
      <c r="D131">
        <v>2.1</v>
      </c>
      <c r="E131">
        <v>0</v>
      </c>
      <c r="F131">
        <f>IF(Table13[sepal_width]&gt;=3,0,IF(Table13[petal_width]&lt;1.7,1,0))</f>
        <v>0</v>
      </c>
      <c r="G131">
        <f>ABS(Table13[[#This Row],[species]]-Table13[[#This Row],[prediction]])</f>
        <v>0</v>
      </c>
    </row>
    <row r="132" spans="1:7" x14ac:dyDescent="0.25">
      <c r="A132">
        <v>7.2</v>
      </c>
      <c r="B132">
        <v>3</v>
      </c>
      <c r="C132">
        <v>5.8</v>
      </c>
      <c r="D132">
        <v>1.6</v>
      </c>
      <c r="E132">
        <v>0</v>
      </c>
      <c r="F132">
        <f>IF(Table13[sepal_width]&gt;=3,0,IF(Table13[petal_width]&lt;1.7,1,0))</f>
        <v>0</v>
      </c>
      <c r="G132">
        <f>ABS(Table13[[#This Row],[species]]-Table13[[#This Row],[prediction]])</f>
        <v>0</v>
      </c>
    </row>
    <row r="133" spans="1:7" x14ac:dyDescent="0.25">
      <c r="A133">
        <v>7.4</v>
      </c>
      <c r="B133">
        <v>2.8</v>
      </c>
      <c r="C133">
        <v>6.1</v>
      </c>
      <c r="D133">
        <v>1.9</v>
      </c>
      <c r="E133">
        <v>0</v>
      </c>
      <c r="F133">
        <f>IF(Table13[sepal_width]&gt;=3,0,IF(Table13[petal_width]&lt;1.7,1,0))</f>
        <v>0</v>
      </c>
      <c r="G133">
        <f>ABS(Table13[[#This Row],[species]]-Table13[[#This Row],[prediction]])</f>
        <v>0</v>
      </c>
    </row>
    <row r="134" spans="1:7" x14ac:dyDescent="0.25">
      <c r="A134">
        <v>7.9</v>
      </c>
      <c r="B134">
        <v>3.8</v>
      </c>
      <c r="C134">
        <v>6.4</v>
      </c>
      <c r="D134">
        <v>2</v>
      </c>
      <c r="E134">
        <v>0</v>
      </c>
      <c r="F134">
        <f>IF(Table13[sepal_width]&gt;=3,0,IF(Table13[petal_width]&lt;1.7,1,0))</f>
        <v>0</v>
      </c>
      <c r="G134">
        <f>ABS(Table13[[#This Row],[species]]-Table13[[#This Row],[prediction]])</f>
        <v>0</v>
      </c>
    </row>
    <row r="135" spans="1:7" x14ac:dyDescent="0.25">
      <c r="A135">
        <v>6.4</v>
      </c>
      <c r="B135">
        <v>2.8</v>
      </c>
      <c r="C135">
        <v>5.6</v>
      </c>
      <c r="D135">
        <v>2.2000000000000002</v>
      </c>
      <c r="E135">
        <v>0</v>
      </c>
      <c r="F135">
        <f>IF(Table13[sepal_width]&gt;=3,0,IF(Table13[petal_width]&lt;1.7,1,0))</f>
        <v>0</v>
      </c>
      <c r="G135">
        <f>ABS(Table13[[#This Row],[species]]-Table13[[#This Row],[prediction]])</f>
        <v>0</v>
      </c>
    </row>
    <row r="136" spans="1:7" x14ac:dyDescent="0.25">
      <c r="A136">
        <v>6.3</v>
      </c>
      <c r="B136">
        <v>2.8</v>
      </c>
      <c r="C136">
        <v>5.0999999999999996</v>
      </c>
      <c r="D136">
        <v>1.5</v>
      </c>
      <c r="E136">
        <v>0</v>
      </c>
      <c r="F136">
        <f>IF(Table13[sepal_width]&gt;=3,0,IF(Table13[petal_width]&lt;1.7,1,0))</f>
        <v>1</v>
      </c>
      <c r="G136">
        <f>ABS(Table13[[#This Row],[species]]-Table13[[#This Row],[prediction]])</f>
        <v>1</v>
      </c>
    </row>
    <row r="137" spans="1:7" x14ac:dyDescent="0.25">
      <c r="A137">
        <v>6.1</v>
      </c>
      <c r="B137">
        <v>2.6</v>
      </c>
      <c r="C137">
        <v>5.6</v>
      </c>
      <c r="D137">
        <v>1.4</v>
      </c>
      <c r="E137">
        <v>0</v>
      </c>
      <c r="F137">
        <f>IF(Table13[sepal_width]&gt;=3,0,IF(Table13[petal_width]&lt;1.7,1,0))</f>
        <v>1</v>
      </c>
      <c r="G137">
        <f>ABS(Table13[[#This Row],[species]]-Table13[[#This Row],[prediction]])</f>
        <v>1</v>
      </c>
    </row>
    <row r="138" spans="1:7" x14ac:dyDescent="0.25">
      <c r="A138">
        <v>7.7</v>
      </c>
      <c r="B138">
        <v>3</v>
      </c>
      <c r="C138">
        <v>6.1</v>
      </c>
      <c r="D138">
        <v>2.2999999999999998</v>
      </c>
      <c r="E138">
        <v>0</v>
      </c>
      <c r="F138">
        <f>IF(Table13[sepal_width]&gt;=3,0,IF(Table13[petal_width]&lt;1.7,1,0))</f>
        <v>0</v>
      </c>
      <c r="G138">
        <f>ABS(Table13[[#This Row],[species]]-Table13[[#This Row],[prediction]])</f>
        <v>0</v>
      </c>
    </row>
    <row r="139" spans="1:7" x14ac:dyDescent="0.25">
      <c r="A139">
        <v>6.3</v>
      </c>
      <c r="B139">
        <v>3.4</v>
      </c>
      <c r="C139">
        <v>5.6</v>
      </c>
      <c r="D139">
        <v>2.4</v>
      </c>
      <c r="E139">
        <v>0</v>
      </c>
      <c r="F139">
        <f>IF(Table13[sepal_width]&gt;=3,0,IF(Table13[petal_width]&lt;1.7,1,0))</f>
        <v>0</v>
      </c>
      <c r="G139">
        <f>ABS(Table13[[#This Row],[species]]-Table13[[#This Row],[prediction]])</f>
        <v>0</v>
      </c>
    </row>
    <row r="140" spans="1:7" x14ac:dyDescent="0.25">
      <c r="A140">
        <v>6.4</v>
      </c>
      <c r="B140">
        <v>3.1</v>
      </c>
      <c r="C140">
        <v>5.5</v>
      </c>
      <c r="D140">
        <v>1.8</v>
      </c>
      <c r="E140">
        <v>0</v>
      </c>
      <c r="F140">
        <f>IF(Table13[sepal_width]&gt;=3,0,IF(Table13[petal_width]&lt;1.7,1,0))</f>
        <v>0</v>
      </c>
      <c r="G140">
        <f>ABS(Table13[[#This Row],[species]]-Table13[[#This Row],[prediction]])</f>
        <v>0</v>
      </c>
    </row>
    <row r="141" spans="1:7" x14ac:dyDescent="0.25">
      <c r="A141">
        <v>6</v>
      </c>
      <c r="B141">
        <v>3</v>
      </c>
      <c r="C141">
        <v>4.8</v>
      </c>
      <c r="D141">
        <v>1.8</v>
      </c>
      <c r="E141">
        <v>0</v>
      </c>
      <c r="F141">
        <f>IF(Table13[sepal_width]&gt;=3,0,IF(Table13[petal_width]&lt;1.7,1,0))</f>
        <v>0</v>
      </c>
      <c r="G141">
        <f>ABS(Table13[[#This Row],[species]]-Table13[[#This Row],[prediction]])</f>
        <v>0</v>
      </c>
    </row>
    <row r="142" spans="1:7" x14ac:dyDescent="0.25">
      <c r="A142">
        <v>6.9</v>
      </c>
      <c r="B142">
        <v>3.1</v>
      </c>
      <c r="C142">
        <v>5.4</v>
      </c>
      <c r="D142">
        <v>2.1</v>
      </c>
      <c r="E142">
        <v>0</v>
      </c>
      <c r="F142">
        <f>IF(Table13[sepal_width]&gt;=3,0,IF(Table13[petal_width]&lt;1.7,1,0))</f>
        <v>0</v>
      </c>
      <c r="G142">
        <f>ABS(Table13[[#This Row],[species]]-Table13[[#This Row],[prediction]])</f>
        <v>0</v>
      </c>
    </row>
    <row r="143" spans="1:7" x14ac:dyDescent="0.25">
      <c r="A143">
        <v>6.7</v>
      </c>
      <c r="B143">
        <v>3.1</v>
      </c>
      <c r="C143">
        <v>5.6</v>
      </c>
      <c r="D143">
        <v>2.4</v>
      </c>
      <c r="E143">
        <v>0</v>
      </c>
      <c r="F143">
        <f>IF(Table13[sepal_width]&gt;=3,0,IF(Table13[petal_width]&lt;1.7,1,0))</f>
        <v>0</v>
      </c>
      <c r="G143">
        <f>ABS(Table13[[#This Row],[species]]-Table13[[#This Row],[prediction]])</f>
        <v>0</v>
      </c>
    </row>
    <row r="144" spans="1:7" x14ac:dyDescent="0.25">
      <c r="A144">
        <v>6.9</v>
      </c>
      <c r="B144">
        <v>3.1</v>
      </c>
      <c r="C144">
        <v>5.0999999999999996</v>
      </c>
      <c r="D144">
        <v>2.2999999999999998</v>
      </c>
      <c r="E144">
        <v>0</v>
      </c>
      <c r="F144">
        <f>IF(Table13[sepal_width]&gt;=3,0,IF(Table13[petal_width]&lt;1.7,1,0))</f>
        <v>0</v>
      </c>
      <c r="G144">
        <f>ABS(Table13[[#This Row],[species]]-Table13[[#This Row],[prediction]])</f>
        <v>0</v>
      </c>
    </row>
    <row r="145" spans="1:7" x14ac:dyDescent="0.25">
      <c r="A145">
        <v>5.8</v>
      </c>
      <c r="B145">
        <v>2.7</v>
      </c>
      <c r="C145">
        <v>5.0999999999999996</v>
      </c>
      <c r="D145">
        <v>1.9</v>
      </c>
      <c r="E145">
        <v>0</v>
      </c>
      <c r="F145">
        <f>IF(Table13[sepal_width]&gt;=3,0,IF(Table13[petal_width]&lt;1.7,1,0))</f>
        <v>0</v>
      </c>
      <c r="G145">
        <f>ABS(Table13[[#This Row],[species]]-Table13[[#This Row],[prediction]])</f>
        <v>0</v>
      </c>
    </row>
    <row r="146" spans="1:7" x14ac:dyDescent="0.25">
      <c r="A146">
        <v>6.8</v>
      </c>
      <c r="B146">
        <v>3.2</v>
      </c>
      <c r="C146">
        <v>5.9</v>
      </c>
      <c r="D146">
        <v>2.2999999999999998</v>
      </c>
      <c r="E146">
        <v>0</v>
      </c>
      <c r="F146">
        <f>IF(Table13[sepal_width]&gt;=3,0,IF(Table13[petal_width]&lt;1.7,1,0))</f>
        <v>0</v>
      </c>
      <c r="G146">
        <f>ABS(Table13[[#This Row],[species]]-Table13[[#This Row],[prediction]])</f>
        <v>0</v>
      </c>
    </row>
    <row r="147" spans="1:7" x14ac:dyDescent="0.25">
      <c r="A147">
        <v>6.7</v>
      </c>
      <c r="B147">
        <v>3.3</v>
      </c>
      <c r="C147">
        <v>5.7</v>
      </c>
      <c r="D147">
        <v>2.5</v>
      </c>
      <c r="E147">
        <v>0</v>
      </c>
      <c r="F147">
        <f>IF(Table13[sepal_width]&gt;=3,0,IF(Table13[petal_width]&lt;1.7,1,0))</f>
        <v>0</v>
      </c>
      <c r="G147">
        <f>ABS(Table13[[#This Row],[species]]-Table13[[#This Row],[prediction]])</f>
        <v>0</v>
      </c>
    </row>
    <row r="148" spans="1:7" x14ac:dyDescent="0.25">
      <c r="A148">
        <v>6.7</v>
      </c>
      <c r="B148">
        <v>3</v>
      </c>
      <c r="C148">
        <v>5.2</v>
      </c>
      <c r="D148">
        <v>2.2999999999999998</v>
      </c>
      <c r="E148">
        <v>0</v>
      </c>
      <c r="F148">
        <f>IF(Table13[sepal_width]&gt;=3,0,IF(Table13[petal_width]&lt;1.7,1,0))</f>
        <v>0</v>
      </c>
      <c r="G148">
        <f>ABS(Table13[[#This Row],[species]]-Table13[[#This Row],[prediction]])</f>
        <v>0</v>
      </c>
    </row>
    <row r="149" spans="1:7" x14ac:dyDescent="0.25">
      <c r="A149">
        <v>6.3</v>
      </c>
      <c r="B149">
        <v>2.5</v>
      </c>
      <c r="C149">
        <v>5</v>
      </c>
      <c r="D149">
        <v>1.9</v>
      </c>
      <c r="E149">
        <v>0</v>
      </c>
      <c r="F149">
        <f>IF(Table13[sepal_width]&gt;=3,0,IF(Table13[petal_width]&lt;1.7,1,0))</f>
        <v>0</v>
      </c>
      <c r="G149">
        <f>ABS(Table13[[#This Row],[species]]-Table13[[#This Row],[prediction]])</f>
        <v>0</v>
      </c>
    </row>
    <row r="150" spans="1:7" x14ac:dyDescent="0.25">
      <c r="A150">
        <v>6.5</v>
      </c>
      <c r="B150">
        <v>3</v>
      </c>
      <c r="C150">
        <v>5.2</v>
      </c>
      <c r="D150">
        <v>2</v>
      </c>
      <c r="E150">
        <v>0</v>
      </c>
      <c r="F150">
        <f>IF(Table13[sepal_width]&gt;=3,0,IF(Table13[petal_width]&lt;1.7,1,0))</f>
        <v>0</v>
      </c>
      <c r="G150">
        <f>ABS(Table13[[#This Row],[species]]-Table13[[#This Row],[prediction]])</f>
        <v>0</v>
      </c>
    </row>
    <row r="151" spans="1:7" x14ac:dyDescent="0.25">
      <c r="A151">
        <v>6.2</v>
      </c>
      <c r="B151">
        <v>3.4</v>
      </c>
      <c r="C151">
        <v>5.4</v>
      </c>
      <c r="D151">
        <v>2.2999999999999998</v>
      </c>
      <c r="E151">
        <v>0</v>
      </c>
      <c r="F151">
        <f>IF(Table13[sepal_width]&gt;=3,0,IF(Table13[petal_width]&lt;1.7,1,0))</f>
        <v>0</v>
      </c>
      <c r="G151">
        <f>ABS(Table13[[#This Row],[species]]-Table13[[#This Row],[prediction]])</f>
        <v>0</v>
      </c>
    </row>
    <row r="152" spans="1:7" x14ac:dyDescent="0.25">
      <c r="A152">
        <v>5.9</v>
      </c>
      <c r="B152">
        <v>3</v>
      </c>
      <c r="C152">
        <v>5.0999999999999996</v>
      </c>
      <c r="D152">
        <v>1.8</v>
      </c>
      <c r="E152">
        <v>0</v>
      </c>
      <c r="F152">
        <f>IF(Table13[sepal_width]&gt;=3,0,IF(Table13[petal_width]&lt;1.7,1,0))</f>
        <v>0</v>
      </c>
      <c r="G152">
        <f>ABS(Table13[[#This Row],[species]]-Table13[[#This Row],[prediction]])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N34" sqref="N34"/>
    </sheetView>
  </sheetViews>
  <sheetFormatPr defaultRowHeight="15" x14ac:dyDescent="0.25"/>
  <cols>
    <col min="1" max="1" width="14.5703125" customWidth="1"/>
    <col min="2" max="2" width="14" customWidth="1"/>
    <col min="3" max="3" width="14.42578125" customWidth="1"/>
    <col min="4" max="4" width="13.85546875" customWidth="1"/>
    <col min="5" max="5" width="13.28515625" bestFit="1" customWidth="1"/>
  </cols>
  <sheetData>
    <row r="1" spans="1:11" x14ac:dyDescent="0.25">
      <c r="H1" t="s">
        <v>9</v>
      </c>
    </row>
    <row r="2" spans="1:11" x14ac:dyDescent="0.25">
      <c r="H2">
        <f>SUM(H4:H153)/150</f>
        <v>0.33333333333333331</v>
      </c>
      <c r="K2">
        <f>SUM(K4:K153)/150</f>
        <v>0.34</v>
      </c>
    </row>
    <row r="3" spans="1:11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G3" t="s">
        <v>10</v>
      </c>
      <c r="H3" t="s">
        <v>8</v>
      </c>
      <c r="J3" t="s">
        <v>11</v>
      </c>
      <c r="K3" t="s">
        <v>8</v>
      </c>
    </row>
    <row r="4" spans="1:11" x14ac:dyDescent="0.25">
      <c r="A4">
        <v>4.3</v>
      </c>
      <c r="B4">
        <v>3</v>
      </c>
      <c r="C4">
        <v>1.1000000000000001</v>
      </c>
      <c r="D4">
        <v>0.1</v>
      </c>
      <c r="E4">
        <v>0</v>
      </c>
      <c r="G4">
        <v>1</v>
      </c>
      <c r="H4">
        <f>IF(G4=Table134[species],1,0)</f>
        <v>0</v>
      </c>
      <c r="J4">
        <v>0</v>
      </c>
      <c r="K4">
        <f>IF(J4=Table134[species],1,0)</f>
        <v>1</v>
      </c>
    </row>
    <row r="5" spans="1:11" x14ac:dyDescent="0.25">
      <c r="A5">
        <v>4.4000000000000004</v>
      </c>
      <c r="B5">
        <v>2.9</v>
      </c>
      <c r="C5">
        <v>1.4</v>
      </c>
      <c r="D5">
        <v>0.2</v>
      </c>
      <c r="E5">
        <v>0</v>
      </c>
      <c r="G5">
        <v>1</v>
      </c>
      <c r="H5">
        <f>IF(G5=Table134[species],1,0)</f>
        <v>0</v>
      </c>
      <c r="J5">
        <v>1</v>
      </c>
      <c r="K5">
        <f>IF(J5=Table134[species],1,0)</f>
        <v>0</v>
      </c>
    </row>
    <row r="6" spans="1:11" x14ac:dyDescent="0.25">
      <c r="A6">
        <v>4.4000000000000004</v>
      </c>
      <c r="B6">
        <v>3</v>
      </c>
      <c r="C6">
        <v>1.3</v>
      </c>
      <c r="D6">
        <v>0.2</v>
      </c>
      <c r="E6">
        <v>0</v>
      </c>
      <c r="G6">
        <v>1</v>
      </c>
      <c r="H6">
        <f>IF(G6=Table134[species],1,0)</f>
        <v>0</v>
      </c>
      <c r="J6">
        <v>1</v>
      </c>
      <c r="K6">
        <f>IF(J6=Table134[species],1,0)</f>
        <v>0</v>
      </c>
    </row>
    <row r="7" spans="1:11" x14ac:dyDescent="0.25">
      <c r="A7">
        <v>4.4000000000000004</v>
      </c>
      <c r="B7">
        <v>3.2</v>
      </c>
      <c r="C7">
        <v>1.3</v>
      </c>
      <c r="D7">
        <v>0.2</v>
      </c>
      <c r="E7">
        <v>0</v>
      </c>
      <c r="G7">
        <v>1</v>
      </c>
      <c r="H7">
        <f>IF(G7=Table134[species],1,0)</f>
        <v>0</v>
      </c>
      <c r="J7">
        <v>1</v>
      </c>
      <c r="K7">
        <f>IF(J7=Table134[species],1,0)</f>
        <v>0</v>
      </c>
    </row>
    <row r="8" spans="1:11" x14ac:dyDescent="0.25">
      <c r="A8">
        <v>4.5</v>
      </c>
      <c r="B8">
        <v>2.2999999999999998</v>
      </c>
      <c r="C8">
        <v>1.3</v>
      </c>
      <c r="D8">
        <v>0.3</v>
      </c>
      <c r="E8">
        <v>0</v>
      </c>
      <c r="G8">
        <v>1</v>
      </c>
      <c r="H8">
        <f>IF(G8=Table134[species],1,0)</f>
        <v>0</v>
      </c>
      <c r="J8">
        <v>1</v>
      </c>
      <c r="K8">
        <f>IF(J8=Table134[species],1,0)</f>
        <v>0</v>
      </c>
    </row>
    <row r="9" spans="1:11" x14ac:dyDescent="0.25">
      <c r="A9">
        <v>4.5999999999999996</v>
      </c>
      <c r="B9">
        <v>3.1</v>
      </c>
      <c r="C9">
        <v>1.5</v>
      </c>
      <c r="D9">
        <v>0.2</v>
      </c>
      <c r="E9">
        <v>0</v>
      </c>
      <c r="G9">
        <v>1</v>
      </c>
      <c r="H9">
        <f>IF(G9=Table134[species],1,0)</f>
        <v>0</v>
      </c>
      <c r="J9">
        <v>1</v>
      </c>
      <c r="K9">
        <f>IF(J9=Table134[species],1,0)</f>
        <v>0</v>
      </c>
    </row>
    <row r="10" spans="1:11" x14ac:dyDescent="0.25">
      <c r="A10">
        <v>4.5999999999999996</v>
      </c>
      <c r="B10">
        <v>3.4</v>
      </c>
      <c r="C10">
        <v>1.4</v>
      </c>
      <c r="D10">
        <v>0.3</v>
      </c>
      <c r="E10">
        <v>0</v>
      </c>
      <c r="G10">
        <v>1</v>
      </c>
      <c r="H10">
        <f>IF(G10=Table134[species],1,0)</f>
        <v>0</v>
      </c>
      <c r="J10">
        <v>1</v>
      </c>
      <c r="K10">
        <f>IF(J10=Table134[species],1,0)</f>
        <v>0</v>
      </c>
    </row>
    <row r="11" spans="1:11" x14ac:dyDescent="0.25">
      <c r="A11">
        <v>4.5999999999999996</v>
      </c>
      <c r="B11">
        <v>3.6</v>
      </c>
      <c r="C11">
        <v>1</v>
      </c>
      <c r="D11">
        <v>0.2</v>
      </c>
      <c r="E11">
        <v>0</v>
      </c>
      <c r="G11">
        <v>1</v>
      </c>
      <c r="H11">
        <f>IF(G11=Table134[species],1,0)</f>
        <v>0</v>
      </c>
      <c r="J11">
        <v>1</v>
      </c>
      <c r="K11">
        <f>IF(J11=Table134[species],1,0)</f>
        <v>0</v>
      </c>
    </row>
    <row r="12" spans="1:11" x14ac:dyDescent="0.25">
      <c r="A12">
        <v>4.5999999999999996</v>
      </c>
      <c r="B12">
        <v>3.2</v>
      </c>
      <c r="C12">
        <v>1.4</v>
      </c>
      <c r="D12">
        <v>0.2</v>
      </c>
      <c r="E12">
        <v>0</v>
      </c>
      <c r="G12">
        <v>1</v>
      </c>
      <c r="H12">
        <f>IF(G12=Table134[species],1,0)</f>
        <v>0</v>
      </c>
      <c r="J12">
        <v>1</v>
      </c>
      <c r="K12">
        <f>IF(J12=Table134[species],1,0)</f>
        <v>0</v>
      </c>
    </row>
    <row r="13" spans="1:11" x14ac:dyDescent="0.25">
      <c r="A13">
        <v>4.7</v>
      </c>
      <c r="B13">
        <v>3.2</v>
      </c>
      <c r="C13">
        <v>1.3</v>
      </c>
      <c r="D13">
        <v>0.2</v>
      </c>
      <c r="E13">
        <v>0</v>
      </c>
      <c r="G13">
        <v>1</v>
      </c>
      <c r="H13">
        <f>IF(G13=Table134[species],1,0)</f>
        <v>0</v>
      </c>
      <c r="J13">
        <v>1</v>
      </c>
      <c r="K13">
        <f>IF(J13=Table134[species],1,0)</f>
        <v>0</v>
      </c>
    </row>
    <row r="14" spans="1:11" x14ac:dyDescent="0.25">
      <c r="A14">
        <v>4.7</v>
      </c>
      <c r="B14">
        <v>3.2</v>
      </c>
      <c r="C14">
        <v>1.6</v>
      </c>
      <c r="D14">
        <v>0.2</v>
      </c>
      <c r="E14">
        <v>0</v>
      </c>
      <c r="G14">
        <v>1</v>
      </c>
      <c r="H14">
        <f>IF(G14=Table134[species],1,0)</f>
        <v>0</v>
      </c>
      <c r="J14">
        <v>1</v>
      </c>
      <c r="K14">
        <f>IF(J14=Table134[species],1,0)</f>
        <v>0</v>
      </c>
    </row>
    <row r="15" spans="1:11" x14ac:dyDescent="0.25">
      <c r="A15">
        <v>4.8</v>
      </c>
      <c r="B15">
        <v>3.4</v>
      </c>
      <c r="C15">
        <v>1.6</v>
      </c>
      <c r="D15">
        <v>0.2</v>
      </c>
      <c r="E15">
        <v>0</v>
      </c>
      <c r="G15">
        <v>1</v>
      </c>
      <c r="H15">
        <f>IF(G15=Table134[species],1,0)</f>
        <v>0</v>
      </c>
      <c r="J15">
        <v>1</v>
      </c>
      <c r="K15">
        <f>IF(J15=Table134[species],1,0)</f>
        <v>0</v>
      </c>
    </row>
    <row r="16" spans="1:11" x14ac:dyDescent="0.25">
      <c r="A16">
        <v>4.8</v>
      </c>
      <c r="B16">
        <v>3</v>
      </c>
      <c r="C16">
        <v>1.4</v>
      </c>
      <c r="D16">
        <v>0.1</v>
      </c>
      <c r="E16">
        <v>0</v>
      </c>
      <c r="G16">
        <v>1</v>
      </c>
      <c r="H16">
        <f>IF(G16=Table134[species],1,0)</f>
        <v>0</v>
      </c>
      <c r="J16">
        <v>1</v>
      </c>
      <c r="K16">
        <f>IF(J16=Table134[species],1,0)</f>
        <v>0</v>
      </c>
    </row>
    <row r="17" spans="1:11" x14ac:dyDescent="0.25">
      <c r="A17">
        <v>4.8</v>
      </c>
      <c r="B17">
        <v>3.4</v>
      </c>
      <c r="C17">
        <v>1.9</v>
      </c>
      <c r="D17">
        <v>0.2</v>
      </c>
      <c r="E17">
        <v>0</v>
      </c>
      <c r="G17">
        <v>1</v>
      </c>
      <c r="H17">
        <f>IF(G17=Table134[species],1,0)</f>
        <v>0</v>
      </c>
      <c r="J17">
        <v>1</v>
      </c>
      <c r="K17">
        <f>IF(J17=Table134[species],1,0)</f>
        <v>0</v>
      </c>
    </row>
    <row r="18" spans="1:11" x14ac:dyDescent="0.25">
      <c r="A18">
        <v>4.8</v>
      </c>
      <c r="B18">
        <v>3.1</v>
      </c>
      <c r="C18">
        <v>1.6</v>
      </c>
      <c r="D18">
        <v>0.2</v>
      </c>
      <c r="E18">
        <v>0</v>
      </c>
      <c r="G18">
        <v>1</v>
      </c>
      <c r="H18">
        <f>IF(G18=Table134[species],1,0)</f>
        <v>0</v>
      </c>
      <c r="J18">
        <v>1</v>
      </c>
      <c r="K18">
        <f>IF(J18=Table134[species],1,0)</f>
        <v>0</v>
      </c>
    </row>
    <row r="19" spans="1:11" x14ac:dyDescent="0.25">
      <c r="A19">
        <v>4.8</v>
      </c>
      <c r="B19">
        <v>3</v>
      </c>
      <c r="C19">
        <v>1.4</v>
      </c>
      <c r="D19">
        <v>0.3</v>
      </c>
      <c r="E19">
        <v>0</v>
      </c>
      <c r="G19">
        <v>1</v>
      </c>
      <c r="H19">
        <f>IF(G19=Table134[species],1,0)</f>
        <v>0</v>
      </c>
      <c r="J19">
        <v>1</v>
      </c>
      <c r="K19">
        <f>IF(J19=Table134[species],1,0)</f>
        <v>0</v>
      </c>
    </row>
    <row r="20" spans="1:11" x14ac:dyDescent="0.25">
      <c r="A20">
        <v>4.9000000000000004</v>
      </c>
      <c r="B20">
        <v>3</v>
      </c>
      <c r="C20">
        <v>1.4</v>
      </c>
      <c r="D20">
        <v>0.2</v>
      </c>
      <c r="E20">
        <v>0</v>
      </c>
      <c r="G20">
        <v>1</v>
      </c>
      <c r="H20">
        <f>IF(G20=Table134[species],1,0)</f>
        <v>0</v>
      </c>
      <c r="J20">
        <v>1</v>
      </c>
      <c r="K20">
        <f>IF(J20=Table134[species],1,0)</f>
        <v>0</v>
      </c>
    </row>
    <row r="21" spans="1:11" x14ac:dyDescent="0.25">
      <c r="A21">
        <v>4.9000000000000004</v>
      </c>
      <c r="B21">
        <v>3.1</v>
      </c>
      <c r="C21">
        <v>1.5</v>
      </c>
      <c r="D21">
        <v>0.1</v>
      </c>
      <c r="E21">
        <v>0</v>
      </c>
      <c r="G21">
        <v>1</v>
      </c>
      <c r="H21">
        <f>IF(G21=Table134[species],1,0)</f>
        <v>0</v>
      </c>
      <c r="J21">
        <v>1</v>
      </c>
      <c r="K21">
        <f>IF(J21=Table134[species],1,0)</f>
        <v>0</v>
      </c>
    </row>
    <row r="22" spans="1:11" x14ac:dyDescent="0.25">
      <c r="A22">
        <v>4.9000000000000004</v>
      </c>
      <c r="B22">
        <v>3.1</v>
      </c>
      <c r="C22">
        <v>1.5</v>
      </c>
      <c r="D22">
        <v>0.1</v>
      </c>
      <c r="E22">
        <v>0</v>
      </c>
      <c r="G22">
        <v>1</v>
      </c>
      <c r="H22">
        <f>IF(G22=Table134[species],1,0)</f>
        <v>0</v>
      </c>
      <c r="J22">
        <v>1</v>
      </c>
      <c r="K22">
        <f>IF(J22=Table134[species],1,0)</f>
        <v>0</v>
      </c>
    </row>
    <row r="23" spans="1:11" x14ac:dyDescent="0.25">
      <c r="A23">
        <v>4.9000000000000004</v>
      </c>
      <c r="B23">
        <v>3.1</v>
      </c>
      <c r="C23">
        <v>1.5</v>
      </c>
      <c r="D23">
        <v>0.1</v>
      </c>
      <c r="E23">
        <v>0</v>
      </c>
      <c r="G23">
        <v>1</v>
      </c>
      <c r="H23">
        <f>IF(G23=Table134[species],1,0)</f>
        <v>0</v>
      </c>
      <c r="J23">
        <v>1</v>
      </c>
      <c r="K23">
        <f>IF(J23=Table134[species],1,0)</f>
        <v>0</v>
      </c>
    </row>
    <row r="24" spans="1:11" x14ac:dyDescent="0.25">
      <c r="A24">
        <v>4.9000000000000004</v>
      </c>
      <c r="B24">
        <v>2.4</v>
      </c>
      <c r="C24">
        <v>3.3</v>
      </c>
      <c r="D24">
        <v>1</v>
      </c>
      <c r="E24">
        <v>1</v>
      </c>
      <c r="G24">
        <v>1</v>
      </c>
      <c r="H24">
        <f>IF(G24=Table134[species],1,0)</f>
        <v>1</v>
      </c>
      <c r="J24">
        <v>1</v>
      </c>
      <c r="K24">
        <f>IF(J24=Table134[species],1,0)</f>
        <v>1</v>
      </c>
    </row>
    <row r="25" spans="1:11" x14ac:dyDescent="0.25">
      <c r="A25">
        <v>4.9000000000000004</v>
      </c>
      <c r="B25">
        <v>2.5</v>
      </c>
      <c r="C25">
        <v>4.5</v>
      </c>
      <c r="D25">
        <v>1.7</v>
      </c>
      <c r="E25">
        <v>0</v>
      </c>
      <c r="G25">
        <v>1</v>
      </c>
      <c r="H25">
        <f>IF(G25=Table134[species],1,0)</f>
        <v>0</v>
      </c>
      <c r="J25">
        <v>1</v>
      </c>
      <c r="K25">
        <f>IF(J25=Table134[species],1,0)</f>
        <v>0</v>
      </c>
    </row>
    <row r="26" spans="1:11" x14ac:dyDescent="0.25">
      <c r="A26">
        <v>5</v>
      </c>
      <c r="B26">
        <v>3.6</v>
      </c>
      <c r="C26">
        <v>1.4</v>
      </c>
      <c r="D26">
        <v>0.2</v>
      </c>
      <c r="E26">
        <v>0</v>
      </c>
      <c r="G26">
        <v>1</v>
      </c>
      <c r="H26">
        <f>IF(G26=Table134[species],1,0)</f>
        <v>0</v>
      </c>
      <c r="J26">
        <v>1</v>
      </c>
      <c r="K26">
        <f>IF(J26=Table134[species],1,0)</f>
        <v>0</v>
      </c>
    </row>
    <row r="27" spans="1:11" x14ac:dyDescent="0.25">
      <c r="A27">
        <v>5</v>
      </c>
      <c r="B27">
        <v>3.4</v>
      </c>
      <c r="C27">
        <v>1.5</v>
      </c>
      <c r="D27">
        <v>0.2</v>
      </c>
      <c r="E27">
        <v>0</v>
      </c>
      <c r="G27">
        <v>1</v>
      </c>
      <c r="H27">
        <f>IF(G27=Table134[species],1,0)</f>
        <v>0</v>
      </c>
      <c r="J27">
        <v>1</v>
      </c>
      <c r="K27">
        <f>IF(J27=Table134[species],1,0)</f>
        <v>0</v>
      </c>
    </row>
    <row r="28" spans="1:11" x14ac:dyDescent="0.25">
      <c r="A28">
        <v>5</v>
      </c>
      <c r="B28">
        <v>3</v>
      </c>
      <c r="C28">
        <v>1.6</v>
      </c>
      <c r="D28">
        <v>0.2</v>
      </c>
      <c r="E28">
        <v>0</v>
      </c>
      <c r="G28">
        <v>1</v>
      </c>
      <c r="H28">
        <f>IF(G28=Table134[species],1,0)</f>
        <v>0</v>
      </c>
      <c r="J28">
        <v>1</v>
      </c>
      <c r="K28">
        <f>IF(J28=Table134[species],1,0)</f>
        <v>0</v>
      </c>
    </row>
    <row r="29" spans="1:11" x14ac:dyDescent="0.25">
      <c r="A29">
        <v>5</v>
      </c>
      <c r="B29">
        <v>3.4</v>
      </c>
      <c r="C29">
        <v>1.6</v>
      </c>
      <c r="D29">
        <v>0.4</v>
      </c>
      <c r="E29">
        <v>0</v>
      </c>
      <c r="G29">
        <v>1</v>
      </c>
      <c r="H29">
        <f>IF(G29=Table134[species],1,0)</f>
        <v>0</v>
      </c>
      <c r="J29">
        <v>1</v>
      </c>
      <c r="K29">
        <f>IF(J29=Table134[species],1,0)</f>
        <v>0</v>
      </c>
    </row>
    <row r="30" spans="1:11" x14ac:dyDescent="0.25">
      <c r="A30">
        <v>5</v>
      </c>
      <c r="B30">
        <v>3.2</v>
      </c>
      <c r="C30">
        <v>1.2</v>
      </c>
      <c r="D30">
        <v>0.2</v>
      </c>
      <c r="E30">
        <v>0</v>
      </c>
      <c r="G30">
        <v>1</v>
      </c>
      <c r="H30">
        <f>IF(G30=Table134[species],1,0)</f>
        <v>0</v>
      </c>
      <c r="J30">
        <v>1</v>
      </c>
      <c r="K30">
        <f>IF(J30=Table134[species],1,0)</f>
        <v>0</v>
      </c>
    </row>
    <row r="31" spans="1:11" x14ac:dyDescent="0.25">
      <c r="A31">
        <v>5</v>
      </c>
      <c r="B31">
        <v>3.5</v>
      </c>
      <c r="C31">
        <v>1.3</v>
      </c>
      <c r="D31">
        <v>0.3</v>
      </c>
      <c r="E31">
        <v>0</v>
      </c>
      <c r="G31">
        <v>1</v>
      </c>
      <c r="H31">
        <f>IF(G31=Table134[species],1,0)</f>
        <v>0</v>
      </c>
      <c r="J31">
        <v>1</v>
      </c>
      <c r="K31">
        <f>IF(J31=Table134[species],1,0)</f>
        <v>0</v>
      </c>
    </row>
    <row r="32" spans="1:11" x14ac:dyDescent="0.25">
      <c r="A32">
        <v>5</v>
      </c>
      <c r="B32">
        <v>3.5</v>
      </c>
      <c r="C32">
        <v>1.6</v>
      </c>
      <c r="D32">
        <v>0.6</v>
      </c>
      <c r="E32">
        <v>0</v>
      </c>
      <c r="G32">
        <v>1</v>
      </c>
      <c r="H32">
        <f>IF(G32=Table134[species],1,0)</f>
        <v>0</v>
      </c>
      <c r="J32">
        <v>1</v>
      </c>
      <c r="K32">
        <f>IF(J32=Table134[species],1,0)</f>
        <v>0</v>
      </c>
    </row>
    <row r="33" spans="1:11" x14ac:dyDescent="0.25">
      <c r="A33">
        <v>5</v>
      </c>
      <c r="B33">
        <v>3.3</v>
      </c>
      <c r="C33">
        <v>1.4</v>
      </c>
      <c r="D33">
        <v>0.2</v>
      </c>
      <c r="E33">
        <v>0</v>
      </c>
      <c r="G33">
        <v>1</v>
      </c>
      <c r="H33">
        <f>IF(G33=Table134[species],1,0)</f>
        <v>0</v>
      </c>
      <c r="J33">
        <v>1</v>
      </c>
      <c r="K33">
        <f>IF(J33=Table134[species],1,0)</f>
        <v>0</v>
      </c>
    </row>
    <row r="34" spans="1:11" x14ac:dyDescent="0.25">
      <c r="A34">
        <v>5</v>
      </c>
      <c r="B34">
        <v>2</v>
      </c>
      <c r="C34">
        <v>3.5</v>
      </c>
      <c r="D34">
        <v>1</v>
      </c>
      <c r="E34">
        <v>1</v>
      </c>
      <c r="G34">
        <v>1</v>
      </c>
      <c r="H34">
        <f>IF(G34=Table134[species],1,0)</f>
        <v>1</v>
      </c>
      <c r="J34">
        <v>1</v>
      </c>
      <c r="K34">
        <f>IF(J34=Table134[species],1,0)</f>
        <v>1</v>
      </c>
    </row>
    <row r="35" spans="1:11" x14ac:dyDescent="0.25">
      <c r="A35">
        <v>5</v>
      </c>
      <c r="B35">
        <v>2.2999999999999998</v>
      </c>
      <c r="C35">
        <v>3.3</v>
      </c>
      <c r="D35">
        <v>1</v>
      </c>
      <c r="E35">
        <v>1</v>
      </c>
      <c r="G35">
        <v>1</v>
      </c>
      <c r="H35">
        <f>IF(G35=Table134[species],1,0)</f>
        <v>1</v>
      </c>
      <c r="J35">
        <v>1</v>
      </c>
      <c r="K35">
        <f>IF(J35=Table134[species],1,0)</f>
        <v>1</v>
      </c>
    </row>
    <row r="36" spans="1:11" x14ac:dyDescent="0.25">
      <c r="A36">
        <v>5.0999999999999996</v>
      </c>
      <c r="B36">
        <v>3.5</v>
      </c>
      <c r="C36">
        <v>1.4</v>
      </c>
      <c r="D36">
        <v>0.2</v>
      </c>
      <c r="E36">
        <v>0</v>
      </c>
      <c r="G36">
        <v>1</v>
      </c>
      <c r="H36">
        <f>IF(G36=Table134[species],1,0)</f>
        <v>0</v>
      </c>
      <c r="J36">
        <v>1</v>
      </c>
      <c r="K36">
        <f>IF(J36=Table134[species],1,0)</f>
        <v>0</v>
      </c>
    </row>
    <row r="37" spans="1:11" x14ac:dyDescent="0.25">
      <c r="A37">
        <v>5.0999999999999996</v>
      </c>
      <c r="B37">
        <v>3.5</v>
      </c>
      <c r="C37">
        <v>1.4</v>
      </c>
      <c r="D37">
        <v>0.3</v>
      </c>
      <c r="E37">
        <v>0</v>
      </c>
      <c r="G37">
        <v>1</v>
      </c>
      <c r="H37">
        <f>IF(G37=Table134[species],1,0)</f>
        <v>0</v>
      </c>
      <c r="J37">
        <v>1</v>
      </c>
      <c r="K37">
        <f>IF(J37=Table134[species],1,0)</f>
        <v>0</v>
      </c>
    </row>
    <row r="38" spans="1:11" x14ac:dyDescent="0.25">
      <c r="A38">
        <v>5.0999999999999996</v>
      </c>
      <c r="B38">
        <v>3.8</v>
      </c>
      <c r="C38">
        <v>1.5</v>
      </c>
      <c r="D38">
        <v>0.3</v>
      </c>
      <c r="E38">
        <v>0</v>
      </c>
      <c r="G38">
        <v>1</v>
      </c>
      <c r="H38">
        <f>IF(G38=Table134[species],1,0)</f>
        <v>0</v>
      </c>
      <c r="J38">
        <v>1</v>
      </c>
      <c r="K38">
        <f>IF(J38=Table134[species],1,0)</f>
        <v>0</v>
      </c>
    </row>
    <row r="39" spans="1:11" x14ac:dyDescent="0.25">
      <c r="A39">
        <v>5.0999999999999996</v>
      </c>
      <c r="B39">
        <v>3.7</v>
      </c>
      <c r="C39">
        <v>1.5</v>
      </c>
      <c r="D39">
        <v>0.4</v>
      </c>
      <c r="E39">
        <v>0</v>
      </c>
      <c r="G39">
        <v>1</v>
      </c>
      <c r="H39">
        <f>IF(G39=Table134[species],1,0)</f>
        <v>0</v>
      </c>
      <c r="J39">
        <v>1</v>
      </c>
      <c r="K39">
        <f>IF(J39=Table134[species],1,0)</f>
        <v>0</v>
      </c>
    </row>
    <row r="40" spans="1:11" x14ac:dyDescent="0.25">
      <c r="A40">
        <v>5.0999999999999996</v>
      </c>
      <c r="B40">
        <v>3.3</v>
      </c>
      <c r="C40">
        <v>1.7</v>
      </c>
      <c r="D40">
        <v>0.5</v>
      </c>
      <c r="E40">
        <v>0</v>
      </c>
      <c r="G40">
        <v>1</v>
      </c>
      <c r="H40">
        <f>IF(G40=Table134[species],1,0)</f>
        <v>0</v>
      </c>
      <c r="J40">
        <v>1</v>
      </c>
      <c r="K40">
        <f>IF(J40=Table134[species],1,0)</f>
        <v>0</v>
      </c>
    </row>
    <row r="41" spans="1:11" x14ac:dyDescent="0.25">
      <c r="A41">
        <v>5.0999999999999996</v>
      </c>
      <c r="B41">
        <v>3.4</v>
      </c>
      <c r="C41">
        <v>1.5</v>
      </c>
      <c r="D41">
        <v>0.2</v>
      </c>
      <c r="E41">
        <v>0</v>
      </c>
      <c r="G41">
        <v>1</v>
      </c>
      <c r="H41">
        <f>IF(G41=Table134[species],1,0)</f>
        <v>0</v>
      </c>
      <c r="J41">
        <v>1</v>
      </c>
      <c r="K41">
        <f>IF(J41=Table134[species],1,0)</f>
        <v>0</v>
      </c>
    </row>
    <row r="42" spans="1:11" x14ac:dyDescent="0.25">
      <c r="A42">
        <v>5.0999999999999996</v>
      </c>
      <c r="B42">
        <v>3.8</v>
      </c>
      <c r="C42">
        <v>1.9</v>
      </c>
      <c r="D42">
        <v>0.4</v>
      </c>
      <c r="E42">
        <v>0</v>
      </c>
      <c r="G42">
        <v>1</v>
      </c>
      <c r="H42">
        <f>IF(G42=Table134[species],1,0)</f>
        <v>0</v>
      </c>
      <c r="J42">
        <v>1</v>
      </c>
      <c r="K42">
        <f>IF(J42=Table134[species],1,0)</f>
        <v>0</v>
      </c>
    </row>
    <row r="43" spans="1:11" x14ac:dyDescent="0.25">
      <c r="A43">
        <v>5.0999999999999996</v>
      </c>
      <c r="B43">
        <v>3.8</v>
      </c>
      <c r="C43">
        <v>1.6</v>
      </c>
      <c r="D43">
        <v>0.2</v>
      </c>
      <c r="E43">
        <v>0</v>
      </c>
      <c r="G43">
        <v>1</v>
      </c>
      <c r="H43">
        <f>IF(G43=Table134[species],1,0)</f>
        <v>0</v>
      </c>
      <c r="J43">
        <v>1</v>
      </c>
      <c r="K43">
        <f>IF(J43=Table134[species],1,0)</f>
        <v>0</v>
      </c>
    </row>
    <row r="44" spans="1:11" x14ac:dyDescent="0.25">
      <c r="A44">
        <v>5.0999999999999996</v>
      </c>
      <c r="B44">
        <v>2.5</v>
      </c>
      <c r="C44">
        <v>3</v>
      </c>
      <c r="D44">
        <v>1.1000000000000001</v>
      </c>
      <c r="E44">
        <v>1</v>
      </c>
      <c r="G44">
        <v>1</v>
      </c>
      <c r="H44">
        <f>IF(G44=Table134[species],1,0)</f>
        <v>1</v>
      </c>
      <c r="J44">
        <v>1</v>
      </c>
      <c r="K44">
        <f>IF(J44=Table134[species],1,0)</f>
        <v>1</v>
      </c>
    </row>
    <row r="45" spans="1:11" x14ac:dyDescent="0.25">
      <c r="A45">
        <v>5.2</v>
      </c>
      <c r="B45">
        <v>3.5</v>
      </c>
      <c r="C45">
        <v>1.5</v>
      </c>
      <c r="D45">
        <v>0.2</v>
      </c>
      <c r="E45">
        <v>0</v>
      </c>
      <c r="G45">
        <v>1</v>
      </c>
      <c r="H45">
        <f>IF(G45=Table134[species],1,0)</f>
        <v>0</v>
      </c>
      <c r="J45">
        <v>1</v>
      </c>
      <c r="K45">
        <f>IF(J45=Table134[species],1,0)</f>
        <v>0</v>
      </c>
    </row>
    <row r="46" spans="1:11" x14ac:dyDescent="0.25">
      <c r="A46">
        <v>5.2</v>
      </c>
      <c r="B46">
        <v>3.4</v>
      </c>
      <c r="C46">
        <v>1.4</v>
      </c>
      <c r="D46">
        <v>0.2</v>
      </c>
      <c r="E46">
        <v>0</v>
      </c>
      <c r="G46">
        <v>1</v>
      </c>
      <c r="H46">
        <f>IF(G46=Table134[species],1,0)</f>
        <v>0</v>
      </c>
      <c r="J46">
        <v>1</v>
      </c>
      <c r="K46">
        <f>IF(J46=Table134[species],1,0)</f>
        <v>0</v>
      </c>
    </row>
    <row r="47" spans="1:11" x14ac:dyDescent="0.25">
      <c r="A47">
        <v>5.2</v>
      </c>
      <c r="B47">
        <v>4.0999999999999996</v>
      </c>
      <c r="C47">
        <v>1.5</v>
      </c>
      <c r="D47">
        <v>0.1</v>
      </c>
      <c r="E47">
        <v>0</v>
      </c>
      <c r="G47">
        <v>1</v>
      </c>
      <c r="H47">
        <f>IF(G47=Table134[species],1,0)</f>
        <v>0</v>
      </c>
      <c r="J47">
        <v>1</v>
      </c>
      <c r="K47">
        <f>IF(J47=Table134[species],1,0)</f>
        <v>0</v>
      </c>
    </row>
    <row r="48" spans="1:11" x14ac:dyDescent="0.25">
      <c r="A48">
        <v>5.2</v>
      </c>
      <c r="B48">
        <v>2.7</v>
      </c>
      <c r="C48">
        <v>3.9</v>
      </c>
      <c r="D48">
        <v>1.4</v>
      </c>
      <c r="E48">
        <v>1</v>
      </c>
      <c r="G48">
        <v>1</v>
      </c>
      <c r="H48">
        <f>IF(G48=Table134[species],1,0)</f>
        <v>1</v>
      </c>
      <c r="J48">
        <v>1</v>
      </c>
      <c r="K48">
        <f>IF(J48=Table134[species],1,0)</f>
        <v>1</v>
      </c>
    </row>
    <row r="49" spans="1:11" x14ac:dyDescent="0.25">
      <c r="A49">
        <v>5.3</v>
      </c>
      <c r="B49">
        <v>3.7</v>
      </c>
      <c r="C49">
        <v>1.5</v>
      </c>
      <c r="D49">
        <v>0.2</v>
      </c>
      <c r="E49">
        <v>0</v>
      </c>
      <c r="G49">
        <v>1</v>
      </c>
      <c r="H49">
        <f>IF(G49=Table134[species],1,0)</f>
        <v>0</v>
      </c>
      <c r="J49">
        <v>1</v>
      </c>
      <c r="K49">
        <f>IF(J49=Table134[species],1,0)</f>
        <v>0</v>
      </c>
    </row>
    <row r="50" spans="1:11" x14ac:dyDescent="0.25">
      <c r="A50">
        <v>5.4</v>
      </c>
      <c r="B50">
        <v>3.9</v>
      </c>
      <c r="C50">
        <v>1.7</v>
      </c>
      <c r="D50">
        <v>0.4</v>
      </c>
      <c r="E50">
        <v>0</v>
      </c>
      <c r="G50">
        <v>1</v>
      </c>
      <c r="H50">
        <f>IF(G50=Table134[species],1,0)</f>
        <v>0</v>
      </c>
      <c r="J50">
        <v>1</v>
      </c>
      <c r="K50">
        <f>IF(J50=Table134[species],1,0)</f>
        <v>0</v>
      </c>
    </row>
    <row r="51" spans="1:11" x14ac:dyDescent="0.25">
      <c r="A51">
        <v>5.4</v>
      </c>
      <c r="B51">
        <v>3.7</v>
      </c>
      <c r="C51">
        <v>1.5</v>
      </c>
      <c r="D51">
        <v>0.2</v>
      </c>
      <c r="E51">
        <v>0</v>
      </c>
      <c r="G51">
        <v>1</v>
      </c>
      <c r="H51">
        <f>IF(G51=Table134[species],1,0)</f>
        <v>0</v>
      </c>
      <c r="J51">
        <v>1</v>
      </c>
      <c r="K51">
        <f>IF(J51=Table134[species],1,0)</f>
        <v>0</v>
      </c>
    </row>
    <row r="52" spans="1:11" x14ac:dyDescent="0.25">
      <c r="A52">
        <v>5.4</v>
      </c>
      <c r="B52">
        <v>3.9</v>
      </c>
      <c r="C52">
        <v>1.3</v>
      </c>
      <c r="D52">
        <v>0.4</v>
      </c>
      <c r="E52">
        <v>0</v>
      </c>
      <c r="G52">
        <v>1</v>
      </c>
      <c r="H52">
        <f>IF(G52=Table134[species],1,0)</f>
        <v>0</v>
      </c>
      <c r="J52">
        <v>1</v>
      </c>
      <c r="K52">
        <f>IF(J52=Table134[species],1,0)</f>
        <v>0</v>
      </c>
    </row>
    <row r="53" spans="1:11" x14ac:dyDescent="0.25">
      <c r="A53">
        <v>5.4</v>
      </c>
      <c r="B53">
        <v>3.4</v>
      </c>
      <c r="C53">
        <v>1.7</v>
      </c>
      <c r="D53">
        <v>0.2</v>
      </c>
      <c r="E53">
        <v>0</v>
      </c>
      <c r="G53">
        <v>1</v>
      </c>
      <c r="H53">
        <f>IF(G53=Table134[species],1,0)</f>
        <v>0</v>
      </c>
      <c r="J53">
        <v>1</v>
      </c>
      <c r="K53">
        <f>IF(J53=Table134[species],1,0)</f>
        <v>0</v>
      </c>
    </row>
    <row r="54" spans="1:11" x14ac:dyDescent="0.25">
      <c r="A54">
        <v>5.4</v>
      </c>
      <c r="B54">
        <v>3.4</v>
      </c>
      <c r="C54">
        <v>1.5</v>
      </c>
      <c r="D54">
        <v>0.4</v>
      </c>
      <c r="E54">
        <v>0</v>
      </c>
      <c r="G54">
        <v>1</v>
      </c>
      <c r="H54">
        <f>IF(G54=Table134[species],1,0)</f>
        <v>0</v>
      </c>
      <c r="J54">
        <v>1</v>
      </c>
      <c r="K54">
        <f>IF(J54=Table134[species],1,0)</f>
        <v>0</v>
      </c>
    </row>
    <row r="55" spans="1:11" x14ac:dyDescent="0.25">
      <c r="A55">
        <v>5.4</v>
      </c>
      <c r="B55">
        <v>3</v>
      </c>
      <c r="C55">
        <v>4.5</v>
      </c>
      <c r="D55">
        <v>1.5</v>
      </c>
      <c r="E55">
        <v>1</v>
      </c>
      <c r="G55">
        <v>1</v>
      </c>
      <c r="H55">
        <f>IF(G55=Table134[species],1,0)</f>
        <v>1</v>
      </c>
      <c r="J55">
        <v>1</v>
      </c>
      <c r="K55">
        <f>IF(J55=Table134[species],1,0)</f>
        <v>1</v>
      </c>
    </row>
    <row r="56" spans="1:11" x14ac:dyDescent="0.25">
      <c r="A56">
        <v>5.5</v>
      </c>
      <c r="B56">
        <v>4.2</v>
      </c>
      <c r="C56">
        <v>1.4</v>
      </c>
      <c r="D56">
        <v>0.2</v>
      </c>
      <c r="E56">
        <v>0</v>
      </c>
      <c r="G56">
        <v>1</v>
      </c>
      <c r="H56">
        <f>IF(G56=Table134[species],1,0)</f>
        <v>0</v>
      </c>
      <c r="J56">
        <v>1</v>
      </c>
      <c r="K56">
        <f>IF(J56=Table134[species],1,0)</f>
        <v>0</v>
      </c>
    </row>
    <row r="57" spans="1:11" x14ac:dyDescent="0.25">
      <c r="A57">
        <v>5.5</v>
      </c>
      <c r="B57">
        <v>3.5</v>
      </c>
      <c r="C57">
        <v>1.3</v>
      </c>
      <c r="D57">
        <v>0.2</v>
      </c>
      <c r="E57">
        <v>0</v>
      </c>
      <c r="G57">
        <v>1</v>
      </c>
      <c r="H57">
        <f>IF(G57=Table134[species],1,0)</f>
        <v>0</v>
      </c>
      <c r="J57">
        <v>1</v>
      </c>
      <c r="K57">
        <f>IF(J57=Table134[species],1,0)</f>
        <v>0</v>
      </c>
    </row>
    <row r="58" spans="1:11" x14ac:dyDescent="0.25">
      <c r="A58">
        <v>5.5</v>
      </c>
      <c r="B58">
        <v>2.2999999999999998</v>
      </c>
      <c r="C58">
        <v>4</v>
      </c>
      <c r="D58">
        <v>1.3</v>
      </c>
      <c r="E58">
        <v>1</v>
      </c>
      <c r="G58">
        <v>1</v>
      </c>
      <c r="H58">
        <f>IF(G58=Table134[species],1,0)</f>
        <v>1</v>
      </c>
      <c r="J58">
        <v>1</v>
      </c>
      <c r="K58">
        <f>IF(J58=Table134[species],1,0)</f>
        <v>1</v>
      </c>
    </row>
    <row r="59" spans="1:11" x14ac:dyDescent="0.25">
      <c r="A59">
        <v>5.5</v>
      </c>
      <c r="B59">
        <v>2.4</v>
      </c>
      <c r="C59">
        <v>3.8</v>
      </c>
      <c r="D59">
        <v>1.1000000000000001</v>
      </c>
      <c r="E59">
        <v>1</v>
      </c>
      <c r="G59">
        <v>1</v>
      </c>
      <c r="H59">
        <f>IF(G59=Table134[species],1,0)</f>
        <v>1</v>
      </c>
      <c r="J59">
        <v>1</v>
      </c>
      <c r="K59">
        <f>IF(J59=Table134[species],1,0)</f>
        <v>1</v>
      </c>
    </row>
    <row r="60" spans="1:11" x14ac:dyDescent="0.25">
      <c r="A60">
        <v>5.5</v>
      </c>
      <c r="B60">
        <v>2.4</v>
      </c>
      <c r="C60">
        <v>3.7</v>
      </c>
      <c r="D60">
        <v>1</v>
      </c>
      <c r="E60">
        <v>1</v>
      </c>
      <c r="G60">
        <v>1</v>
      </c>
      <c r="H60">
        <f>IF(G60=Table134[species],1,0)</f>
        <v>1</v>
      </c>
      <c r="J60">
        <v>1</v>
      </c>
      <c r="K60">
        <f>IF(J60=Table134[species],1,0)</f>
        <v>1</v>
      </c>
    </row>
    <row r="61" spans="1:11" x14ac:dyDescent="0.25">
      <c r="A61">
        <v>5.5</v>
      </c>
      <c r="B61">
        <v>2.5</v>
      </c>
      <c r="C61">
        <v>4</v>
      </c>
      <c r="D61">
        <v>1.3</v>
      </c>
      <c r="E61">
        <v>1</v>
      </c>
      <c r="G61">
        <v>1</v>
      </c>
      <c r="H61">
        <f>IF(G61=Table134[species],1,0)</f>
        <v>1</v>
      </c>
      <c r="J61">
        <v>1</v>
      </c>
      <c r="K61">
        <f>IF(J61=Table134[species],1,0)</f>
        <v>1</v>
      </c>
    </row>
    <row r="62" spans="1:11" x14ac:dyDescent="0.25">
      <c r="A62">
        <v>5.5</v>
      </c>
      <c r="B62">
        <v>2.6</v>
      </c>
      <c r="C62">
        <v>4.4000000000000004</v>
      </c>
      <c r="D62">
        <v>1.2</v>
      </c>
      <c r="E62">
        <v>1</v>
      </c>
      <c r="G62">
        <v>1</v>
      </c>
      <c r="H62">
        <f>IF(G62=Table134[species],1,0)</f>
        <v>1</v>
      </c>
      <c r="J62">
        <v>1</v>
      </c>
      <c r="K62">
        <f>IF(J62=Table134[species],1,0)</f>
        <v>1</v>
      </c>
    </row>
    <row r="63" spans="1:11" x14ac:dyDescent="0.25">
      <c r="A63">
        <v>5.6</v>
      </c>
      <c r="B63">
        <v>2.9</v>
      </c>
      <c r="C63">
        <v>3.6</v>
      </c>
      <c r="D63">
        <v>1.3</v>
      </c>
      <c r="E63">
        <v>1</v>
      </c>
      <c r="G63">
        <v>1</v>
      </c>
      <c r="H63">
        <f>IF(G63=Table134[species],1,0)</f>
        <v>1</v>
      </c>
      <c r="J63">
        <v>1</v>
      </c>
      <c r="K63">
        <f>IF(J63=Table134[species],1,0)</f>
        <v>1</v>
      </c>
    </row>
    <row r="64" spans="1:11" x14ac:dyDescent="0.25">
      <c r="A64">
        <v>5.6</v>
      </c>
      <c r="B64">
        <v>3</v>
      </c>
      <c r="C64">
        <v>4.5</v>
      </c>
      <c r="D64">
        <v>1.5</v>
      </c>
      <c r="E64">
        <v>1</v>
      </c>
      <c r="G64">
        <v>1</v>
      </c>
      <c r="H64">
        <f>IF(G64=Table134[species],1,0)</f>
        <v>1</v>
      </c>
      <c r="J64">
        <v>1</v>
      </c>
      <c r="K64">
        <f>IF(J64=Table134[species],1,0)</f>
        <v>1</v>
      </c>
    </row>
    <row r="65" spans="1:11" x14ac:dyDescent="0.25">
      <c r="A65">
        <v>5.6</v>
      </c>
      <c r="B65">
        <v>2.5</v>
      </c>
      <c r="C65">
        <v>3.9</v>
      </c>
      <c r="D65">
        <v>1.1000000000000001</v>
      </c>
      <c r="E65">
        <v>1</v>
      </c>
      <c r="G65">
        <v>1</v>
      </c>
      <c r="H65">
        <f>IF(G65=Table134[species],1,0)</f>
        <v>1</v>
      </c>
      <c r="J65">
        <v>1</v>
      </c>
      <c r="K65">
        <f>IF(J65=Table134[species],1,0)</f>
        <v>1</v>
      </c>
    </row>
    <row r="66" spans="1:11" x14ac:dyDescent="0.25">
      <c r="A66">
        <v>5.6</v>
      </c>
      <c r="B66">
        <v>3</v>
      </c>
      <c r="C66">
        <v>4.0999999999999996</v>
      </c>
      <c r="D66">
        <v>1.3</v>
      </c>
      <c r="E66">
        <v>1</v>
      </c>
      <c r="G66">
        <v>1</v>
      </c>
      <c r="H66">
        <f>IF(G66=Table134[species],1,0)</f>
        <v>1</v>
      </c>
      <c r="J66">
        <v>1</v>
      </c>
      <c r="K66">
        <f>IF(J66=Table134[species],1,0)</f>
        <v>1</v>
      </c>
    </row>
    <row r="67" spans="1:11" x14ac:dyDescent="0.25">
      <c r="A67">
        <v>5.6</v>
      </c>
      <c r="B67">
        <v>2.7</v>
      </c>
      <c r="C67">
        <v>4.2</v>
      </c>
      <c r="D67">
        <v>1.3</v>
      </c>
      <c r="E67">
        <v>1</v>
      </c>
      <c r="G67">
        <v>1</v>
      </c>
      <c r="H67">
        <f>IF(G67=Table134[species],1,0)</f>
        <v>1</v>
      </c>
      <c r="J67">
        <v>1</v>
      </c>
      <c r="K67">
        <f>IF(J67=Table134[species],1,0)</f>
        <v>1</v>
      </c>
    </row>
    <row r="68" spans="1:11" x14ac:dyDescent="0.25">
      <c r="A68">
        <v>5.6</v>
      </c>
      <c r="B68">
        <v>2.8</v>
      </c>
      <c r="C68">
        <v>4.9000000000000004</v>
      </c>
      <c r="D68">
        <v>2</v>
      </c>
      <c r="E68">
        <v>0</v>
      </c>
      <c r="G68">
        <v>1</v>
      </c>
      <c r="H68">
        <f>IF(G68=Table134[species],1,0)</f>
        <v>0</v>
      </c>
      <c r="J68">
        <v>1</v>
      </c>
      <c r="K68">
        <f>IF(J68=Table134[species],1,0)</f>
        <v>0</v>
      </c>
    </row>
    <row r="69" spans="1:11" x14ac:dyDescent="0.25">
      <c r="A69">
        <v>5.7</v>
      </c>
      <c r="B69">
        <v>4.4000000000000004</v>
      </c>
      <c r="C69">
        <v>1.5</v>
      </c>
      <c r="D69">
        <v>0.4</v>
      </c>
      <c r="E69">
        <v>0</v>
      </c>
      <c r="G69">
        <v>1</v>
      </c>
      <c r="H69">
        <f>IF(G69=Table134[species],1,0)</f>
        <v>0</v>
      </c>
      <c r="J69">
        <v>1</v>
      </c>
      <c r="K69">
        <f>IF(J69=Table134[species],1,0)</f>
        <v>0</v>
      </c>
    </row>
    <row r="70" spans="1:11" x14ac:dyDescent="0.25">
      <c r="A70">
        <v>5.7</v>
      </c>
      <c r="B70">
        <v>3.8</v>
      </c>
      <c r="C70">
        <v>1.7</v>
      </c>
      <c r="D70">
        <v>0.3</v>
      </c>
      <c r="E70">
        <v>0</v>
      </c>
      <c r="G70">
        <v>1</v>
      </c>
      <c r="H70">
        <f>IF(G70=Table134[species],1,0)</f>
        <v>0</v>
      </c>
      <c r="J70">
        <v>1</v>
      </c>
      <c r="K70">
        <f>IF(J70=Table134[species],1,0)</f>
        <v>0</v>
      </c>
    </row>
    <row r="71" spans="1:11" x14ac:dyDescent="0.25">
      <c r="A71">
        <v>5.7</v>
      </c>
      <c r="B71">
        <v>2.8</v>
      </c>
      <c r="C71">
        <v>4.5</v>
      </c>
      <c r="D71">
        <v>1.3</v>
      </c>
      <c r="E71">
        <v>1</v>
      </c>
      <c r="G71">
        <v>1</v>
      </c>
      <c r="H71">
        <f>IF(G71=Table134[species],1,0)</f>
        <v>1</v>
      </c>
      <c r="J71">
        <v>1</v>
      </c>
      <c r="K71">
        <f>IF(J71=Table134[species],1,0)</f>
        <v>1</v>
      </c>
    </row>
    <row r="72" spans="1:11" x14ac:dyDescent="0.25">
      <c r="A72">
        <v>5.7</v>
      </c>
      <c r="B72">
        <v>2.6</v>
      </c>
      <c r="C72">
        <v>3.5</v>
      </c>
      <c r="D72">
        <v>1</v>
      </c>
      <c r="E72">
        <v>1</v>
      </c>
      <c r="G72">
        <v>1</v>
      </c>
      <c r="H72">
        <f>IF(G72=Table134[species],1,0)</f>
        <v>1</v>
      </c>
      <c r="J72">
        <v>1</v>
      </c>
      <c r="K72">
        <f>IF(J72=Table134[species],1,0)</f>
        <v>1</v>
      </c>
    </row>
    <row r="73" spans="1:11" x14ac:dyDescent="0.25">
      <c r="A73">
        <v>5.7</v>
      </c>
      <c r="B73">
        <v>3</v>
      </c>
      <c r="C73">
        <v>4.2</v>
      </c>
      <c r="D73">
        <v>1.2</v>
      </c>
      <c r="E73">
        <v>1</v>
      </c>
      <c r="G73">
        <v>1</v>
      </c>
      <c r="H73">
        <f>IF(G73=Table134[species],1,0)</f>
        <v>1</v>
      </c>
      <c r="J73">
        <v>1</v>
      </c>
      <c r="K73">
        <f>IF(J73=Table134[species],1,0)</f>
        <v>1</v>
      </c>
    </row>
    <row r="74" spans="1:11" x14ac:dyDescent="0.25">
      <c r="A74">
        <v>5.7</v>
      </c>
      <c r="B74">
        <v>2.9</v>
      </c>
      <c r="C74">
        <v>4.2</v>
      </c>
      <c r="D74">
        <v>1.3</v>
      </c>
      <c r="E74">
        <v>1</v>
      </c>
      <c r="G74">
        <v>1</v>
      </c>
      <c r="H74">
        <f>IF(G74=Table134[species],1,0)</f>
        <v>1</v>
      </c>
      <c r="J74">
        <v>1</v>
      </c>
      <c r="K74">
        <f>IF(J74=Table134[species],1,0)</f>
        <v>1</v>
      </c>
    </row>
    <row r="75" spans="1:11" x14ac:dyDescent="0.25">
      <c r="A75">
        <v>5.7</v>
      </c>
      <c r="B75">
        <v>2.8</v>
      </c>
      <c r="C75">
        <v>4.0999999999999996</v>
      </c>
      <c r="D75">
        <v>1.3</v>
      </c>
      <c r="E75">
        <v>1</v>
      </c>
      <c r="G75">
        <v>1</v>
      </c>
      <c r="H75">
        <f>IF(G75=Table134[species],1,0)</f>
        <v>1</v>
      </c>
      <c r="J75">
        <v>1</v>
      </c>
      <c r="K75">
        <f>IF(J75=Table134[species],1,0)</f>
        <v>1</v>
      </c>
    </row>
    <row r="76" spans="1:11" x14ac:dyDescent="0.25">
      <c r="A76">
        <v>5.7</v>
      </c>
      <c r="B76">
        <v>2.5</v>
      </c>
      <c r="C76">
        <v>5</v>
      </c>
      <c r="D76">
        <v>2</v>
      </c>
      <c r="E76">
        <v>0</v>
      </c>
      <c r="G76">
        <v>1</v>
      </c>
      <c r="H76">
        <f>IF(G76=Table134[species],1,0)</f>
        <v>0</v>
      </c>
      <c r="J76">
        <v>1</v>
      </c>
      <c r="K76">
        <f>IF(J76=Table134[species],1,0)</f>
        <v>0</v>
      </c>
    </row>
    <row r="77" spans="1:11" x14ac:dyDescent="0.25">
      <c r="A77">
        <v>5.8</v>
      </c>
      <c r="B77">
        <v>4</v>
      </c>
      <c r="C77">
        <v>1.2</v>
      </c>
      <c r="D77">
        <v>0.2</v>
      </c>
      <c r="E77">
        <v>0</v>
      </c>
      <c r="G77">
        <v>1</v>
      </c>
      <c r="H77">
        <f>IF(G77=Table134[species],1,0)</f>
        <v>0</v>
      </c>
      <c r="J77">
        <v>1</v>
      </c>
      <c r="K77">
        <f>IF(J77=Table134[species],1,0)</f>
        <v>0</v>
      </c>
    </row>
    <row r="78" spans="1:11" x14ac:dyDescent="0.25">
      <c r="A78">
        <v>5.8</v>
      </c>
      <c r="B78">
        <v>2.7</v>
      </c>
      <c r="C78">
        <v>4.0999999999999996</v>
      </c>
      <c r="D78">
        <v>1</v>
      </c>
      <c r="E78">
        <v>1</v>
      </c>
      <c r="G78">
        <v>1</v>
      </c>
      <c r="H78">
        <f>IF(G78=Table134[species],1,0)</f>
        <v>1</v>
      </c>
      <c r="J78">
        <v>1</v>
      </c>
      <c r="K78">
        <f>IF(J78=Table134[species],1,0)</f>
        <v>1</v>
      </c>
    </row>
    <row r="79" spans="1:11" x14ac:dyDescent="0.25">
      <c r="A79">
        <v>5.8</v>
      </c>
      <c r="B79">
        <v>2.7</v>
      </c>
      <c r="C79">
        <v>3.9</v>
      </c>
      <c r="D79">
        <v>1.2</v>
      </c>
      <c r="E79">
        <v>1</v>
      </c>
      <c r="G79">
        <v>1</v>
      </c>
      <c r="H79">
        <f>IF(G79=Table134[species],1,0)</f>
        <v>1</v>
      </c>
      <c r="J79">
        <v>1</v>
      </c>
      <c r="K79">
        <f>IF(J79=Table134[species],1,0)</f>
        <v>1</v>
      </c>
    </row>
    <row r="80" spans="1:11" x14ac:dyDescent="0.25">
      <c r="A80">
        <v>5.8</v>
      </c>
      <c r="B80">
        <v>2.6</v>
      </c>
      <c r="C80">
        <v>4</v>
      </c>
      <c r="D80">
        <v>1.2</v>
      </c>
      <c r="E80">
        <v>1</v>
      </c>
      <c r="G80">
        <v>1</v>
      </c>
      <c r="H80">
        <f>IF(G80=Table134[species],1,0)</f>
        <v>1</v>
      </c>
      <c r="J80">
        <v>1</v>
      </c>
      <c r="K80">
        <f>IF(J80=Table134[species],1,0)</f>
        <v>1</v>
      </c>
    </row>
    <row r="81" spans="1:11" x14ac:dyDescent="0.25">
      <c r="A81">
        <v>5.8</v>
      </c>
      <c r="B81">
        <v>2.7</v>
      </c>
      <c r="C81">
        <v>5.0999999999999996</v>
      </c>
      <c r="D81">
        <v>1.9</v>
      </c>
      <c r="E81">
        <v>0</v>
      </c>
      <c r="G81">
        <v>1</v>
      </c>
      <c r="H81">
        <f>IF(G81=Table134[species],1,0)</f>
        <v>0</v>
      </c>
      <c r="J81">
        <v>1</v>
      </c>
      <c r="K81">
        <f>IF(J81=Table134[species],1,0)</f>
        <v>0</v>
      </c>
    </row>
    <row r="82" spans="1:11" x14ac:dyDescent="0.25">
      <c r="A82">
        <v>5.8</v>
      </c>
      <c r="B82">
        <v>2.8</v>
      </c>
      <c r="C82">
        <v>5.0999999999999996</v>
      </c>
      <c r="D82">
        <v>2.4</v>
      </c>
      <c r="E82">
        <v>0</v>
      </c>
      <c r="G82">
        <v>1</v>
      </c>
      <c r="H82">
        <f>IF(G82=Table134[species],1,0)</f>
        <v>0</v>
      </c>
      <c r="J82">
        <v>1</v>
      </c>
      <c r="K82">
        <f>IF(J82=Table134[species],1,0)</f>
        <v>0</v>
      </c>
    </row>
    <row r="83" spans="1:11" x14ac:dyDescent="0.25">
      <c r="A83">
        <v>5.8</v>
      </c>
      <c r="B83">
        <v>2.7</v>
      </c>
      <c r="C83">
        <v>5.0999999999999996</v>
      </c>
      <c r="D83">
        <v>1.9</v>
      </c>
      <c r="E83">
        <v>0</v>
      </c>
      <c r="G83">
        <v>1</v>
      </c>
      <c r="H83">
        <f>IF(G83=Table134[species],1,0)</f>
        <v>0</v>
      </c>
      <c r="J83">
        <v>1</v>
      </c>
      <c r="K83">
        <f>IF(J83=Table134[species],1,0)</f>
        <v>0</v>
      </c>
    </row>
    <row r="84" spans="1:11" x14ac:dyDescent="0.25">
      <c r="A84">
        <v>5.9</v>
      </c>
      <c r="B84">
        <v>3</v>
      </c>
      <c r="C84">
        <v>4.2</v>
      </c>
      <c r="D84">
        <v>1.5</v>
      </c>
      <c r="E84">
        <v>1</v>
      </c>
      <c r="G84">
        <v>1</v>
      </c>
      <c r="H84">
        <f>IF(G84=Table134[species],1,0)</f>
        <v>1</v>
      </c>
      <c r="J84">
        <v>1</v>
      </c>
      <c r="K84">
        <f>IF(J84=Table134[species],1,0)</f>
        <v>1</v>
      </c>
    </row>
    <row r="85" spans="1:11" x14ac:dyDescent="0.25">
      <c r="A85">
        <v>5.9</v>
      </c>
      <c r="B85">
        <v>3.2</v>
      </c>
      <c r="C85">
        <v>4.8</v>
      </c>
      <c r="D85">
        <v>1.8</v>
      </c>
      <c r="E85">
        <v>1</v>
      </c>
      <c r="G85">
        <v>1</v>
      </c>
      <c r="H85">
        <f>IF(G85=Table134[species],1,0)</f>
        <v>1</v>
      </c>
      <c r="J85">
        <v>1</v>
      </c>
      <c r="K85">
        <f>IF(J85=Table134[species],1,0)</f>
        <v>1</v>
      </c>
    </row>
    <row r="86" spans="1:11" x14ac:dyDescent="0.25">
      <c r="A86">
        <v>5.9</v>
      </c>
      <c r="B86">
        <v>3</v>
      </c>
      <c r="C86">
        <v>5.0999999999999996</v>
      </c>
      <c r="D86">
        <v>1.8</v>
      </c>
      <c r="E86">
        <v>0</v>
      </c>
      <c r="G86">
        <v>1</v>
      </c>
      <c r="H86">
        <f>IF(G86=Table134[species],1,0)</f>
        <v>0</v>
      </c>
      <c r="J86">
        <v>1</v>
      </c>
      <c r="K86">
        <f>IF(J86=Table134[species],1,0)</f>
        <v>0</v>
      </c>
    </row>
    <row r="87" spans="1:11" x14ac:dyDescent="0.25">
      <c r="A87">
        <v>6</v>
      </c>
      <c r="B87">
        <v>2.2000000000000002</v>
      </c>
      <c r="C87">
        <v>4</v>
      </c>
      <c r="D87">
        <v>1</v>
      </c>
      <c r="E87">
        <v>1</v>
      </c>
      <c r="G87">
        <v>1</v>
      </c>
      <c r="H87">
        <f>IF(G87=Table134[species],1,0)</f>
        <v>1</v>
      </c>
      <c r="J87">
        <v>1</v>
      </c>
      <c r="K87">
        <f>IF(J87=Table134[species],1,0)</f>
        <v>1</v>
      </c>
    </row>
    <row r="88" spans="1:11" x14ac:dyDescent="0.25">
      <c r="A88">
        <v>6</v>
      </c>
      <c r="B88">
        <v>2.9</v>
      </c>
      <c r="C88">
        <v>4.5</v>
      </c>
      <c r="D88">
        <v>1.5</v>
      </c>
      <c r="E88">
        <v>1</v>
      </c>
      <c r="G88">
        <v>1</v>
      </c>
      <c r="H88">
        <f>IF(G88=Table134[species],1,0)</f>
        <v>1</v>
      </c>
      <c r="J88">
        <v>1</v>
      </c>
      <c r="K88">
        <f>IF(J88=Table134[species],1,0)</f>
        <v>1</v>
      </c>
    </row>
    <row r="89" spans="1:11" x14ac:dyDescent="0.25">
      <c r="A89">
        <v>6</v>
      </c>
      <c r="B89">
        <v>2.7</v>
      </c>
      <c r="C89">
        <v>5.0999999999999996</v>
      </c>
      <c r="D89">
        <v>1.6</v>
      </c>
      <c r="E89">
        <v>1</v>
      </c>
      <c r="G89">
        <v>1</v>
      </c>
      <c r="H89">
        <f>IF(G89=Table134[species],1,0)</f>
        <v>1</v>
      </c>
      <c r="J89">
        <v>1</v>
      </c>
      <c r="K89">
        <f>IF(J89=Table134[species],1,0)</f>
        <v>1</v>
      </c>
    </row>
    <row r="90" spans="1:11" x14ac:dyDescent="0.25">
      <c r="A90">
        <v>6</v>
      </c>
      <c r="B90">
        <v>3.4</v>
      </c>
      <c r="C90">
        <v>4.5</v>
      </c>
      <c r="D90">
        <v>1.6</v>
      </c>
      <c r="E90">
        <v>1</v>
      </c>
      <c r="G90">
        <v>1</v>
      </c>
      <c r="H90">
        <f>IF(G90=Table134[species],1,0)</f>
        <v>1</v>
      </c>
      <c r="J90">
        <v>1</v>
      </c>
      <c r="K90">
        <f>IF(J90=Table134[species],1,0)</f>
        <v>1</v>
      </c>
    </row>
    <row r="91" spans="1:11" x14ac:dyDescent="0.25">
      <c r="A91">
        <v>6</v>
      </c>
      <c r="B91">
        <v>2.2000000000000002</v>
      </c>
      <c r="C91">
        <v>5</v>
      </c>
      <c r="D91">
        <v>1.5</v>
      </c>
      <c r="E91">
        <v>0</v>
      </c>
      <c r="G91">
        <v>1</v>
      </c>
      <c r="H91">
        <f>IF(G91=Table134[species],1,0)</f>
        <v>0</v>
      </c>
      <c r="J91">
        <v>1</v>
      </c>
      <c r="K91">
        <f>IF(J91=Table134[species],1,0)</f>
        <v>0</v>
      </c>
    </row>
    <row r="92" spans="1:11" x14ac:dyDescent="0.25">
      <c r="A92">
        <v>6</v>
      </c>
      <c r="B92">
        <v>3</v>
      </c>
      <c r="C92">
        <v>4.8</v>
      </c>
      <c r="D92">
        <v>1.8</v>
      </c>
      <c r="E92">
        <v>0</v>
      </c>
      <c r="G92">
        <v>1</v>
      </c>
      <c r="H92">
        <f>IF(G92=Table134[species],1,0)</f>
        <v>0</v>
      </c>
      <c r="J92">
        <v>1</v>
      </c>
      <c r="K92">
        <f>IF(J92=Table134[species],1,0)</f>
        <v>0</v>
      </c>
    </row>
    <row r="93" spans="1:11" x14ac:dyDescent="0.25">
      <c r="A93">
        <v>6.1</v>
      </c>
      <c r="B93">
        <v>2.9</v>
      </c>
      <c r="C93">
        <v>4.7</v>
      </c>
      <c r="D93">
        <v>1.4</v>
      </c>
      <c r="E93">
        <v>1</v>
      </c>
      <c r="G93">
        <v>1</v>
      </c>
      <c r="H93">
        <f>IF(G93=Table134[species],1,0)</f>
        <v>1</v>
      </c>
      <c r="J93">
        <v>1</v>
      </c>
      <c r="K93">
        <f>IF(J93=Table134[species],1,0)</f>
        <v>1</v>
      </c>
    </row>
    <row r="94" spans="1:11" x14ac:dyDescent="0.25">
      <c r="A94">
        <v>6.1</v>
      </c>
      <c r="B94">
        <v>2.8</v>
      </c>
      <c r="C94">
        <v>4</v>
      </c>
      <c r="D94">
        <v>1.3</v>
      </c>
      <c r="E94">
        <v>1</v>
      </c>
      <c r="G94">
        <v>1</v>
      </c>
      <c r="H94">
        <f>IF(G94=Table134[species],1,0)</f>
        <v>1</v>
      </c>
      <c r="J94">
        <v>1</v>
      </c>
      <c r="K94">
        <f>IF(J94=Table134[species],1,0)</f>
        <v>1</v>
      </c>
    </row>
    <row r="95" spans="1:11" x14ac:dyDescent="0.25">
      <c r="A95">
        <v>6.1</v>
      </c>
      <c r="B95">
        <v>2.8</v>
      </c>
      <c r="C95">
        <v>4.7</v>
      </c>
      <c r="D95">
        <v>1.2</v>
      </c>
      <c r="E95">
        <v>1</v>
      </c>
      <c r="G95">
        <v>1</v>
      </c>
      <c r="H95">
        <f>IF(G95=Table134[species],1,0)</f>
        <v>1</v>
      </c>
      <c r="J95">
        <v>1</v>
      </c>
      <c r="K95">
        <f>IF(J95=Table134[species],1,0)</f>
        <v>1</v>
      </c>
    </row>
    <row r="96" spans="1:11" x14ac:dyDescent="0.25">
      <c r="A96">
        <v>6.1</v>
      </c>
      <c r="B96">
        <v>3</v>
      </c>
      <c r="C96">
        <v>4.5999999999999996</v>
      </c>
      <c r="D96">
        <v>1.4</v>
      </c>
      <c r="E96">
        <v>1</v>
      </c>
      <c r="G96">
        <v>1</v>
      </c>
      <c r="H96">
        <f>IF(G96=Table134[species],1,0)</f>
        <v>1</v>
      </c>
      <c r="J96">
        <v>1</v>
      </c>
      <c r="K96">
        <f>IF(J96=Table134[species],1,0)</f>
        <v>1</v>
      </c>
    </row>
    <row r="97" spans="1:11" x14ac:dyDescent="0.25">
      <c r="A97">
        <v>6.1</v>
      </c>
      <c r="B97">
        <v>3</v>
      </c>
      <c r="C97">
        <v>4.9000000000000004</v>
      </c>
      <c r="D97">
        <v>1.8</v>
      </c>
      <c r="E97">
        <v>0</v>
      </c>
      <c r="G97">
        <v>1</v>
      </c>
      <c r="H97">
        <f>IF(G97=Table134[species],1,0)</f>
        <v>0</v>
      </c>
      <c r="J97">
        <v>1</v>
      </c>
      <c r="K97">
        <f>IF(J97=Table134[species],1,0)</f>
        <v>0</v>
      </c>
    </row>
    <row r="98" spans="1:11" x14ac:dyDescent="0.25">
      <c r="A98">
        <v>6.1</v>
      </c>
      <c r="B98">
        <v>2.6</v>
      </c>
      <c r="C98">
        <v>5.6</v>
      </c>
      <c r="D98">
        <v>1.4</v>
      </c>
      <c r="E98">
        <v>0</v>
      </c>
      <c r="G98">
        <v>1</v>
      </c>
      <c r="H98">
        <f>IF(G98=Table134[species],1,0)</f>
        <v>0</v>
      </c>
      <c r="J98">
        <v>1</v>
      </c>
      <c r="K98">
        <f>IF(J98=Table134[species],1,0)</f>
        <v>0</v>
      </c>
    </row>
    <row r="99" spans="1:11" x14ac:dyDescent="0.25">
      <c r="A99">
        <v>6.2</v>
      </c>
      <c r="B99">
        <v>2.2000000000000002</v>
      </c>
      <c r="C99">
        <v>4.5</v>
      </c>
      <c r="D99">
        <v>1.5</v>
      </c>
      <c r="E99">
        <v>1</v>
      </c>
      <c r="G99">
        <v>1</v>
      </c>
      <c r="H99">
        <f>IF(G99=Table134[species],1,0)</f>
        <v>1</v>
      </c>
      <c r="J99">
        <v>1</v>
      </c>
      <c r="K99">
        <f>IF(J99=Table134[species],1,0)</f>
        <v>1</v>
      </c>
    </row>
    <row r="100" spans="1:11" x14ac:dyDescent="0.25">
      <c r="A100">
        <v>6.2</v>
      </c>
      <c r="B100">
        <v>2.9</v>
      </c>
      <c r="C100">
        <v>4.3</v>
      </c>
      <c r="D100">
        <v>1.3</v>
      </c>
      <c r="E100">
        <v>1</v>
      </c>
      <c r="G100">
        <v>1</v>
      </c>
      <c r="H100">
        <f>IF(G100=Table134[species],1,0)</f>
        <v>1</v>
      </c>
      <c r="J100">
        <v>1</v>
      </c>
      <c r="K100">
        <f>IF(J100=Table134[species],1,0)</f>
        <v>1</v>
      </c>
    </row>
    <row r="101" spans="1:11" x14ac:dyDescent="0.25">
      <c r="A101">
        <v>6.2</v>
      </c>
      <c r="B101">
        <v>2.8</v>
      </c>
      <c r="C101">
        <v>4.8</v>
      </c>
      <c r="D101">
        <v>1.8</v>
      </c>
      <c r="E101">
        <v>0</v>
      </c>
      <c r="G101">
        <v>1</v>
      </c>
      <c r="H101">
        <f>IF(G101=Table134[species],1,0)</f>
        <v>0</v>
      </c>
      <c r="J101">
        <v>1</v>
      </c>
      <c r="K101">
        <f>IF(J101=Table134[species],1,0)</f>
        <v>0</v>
      </c>
    </row>
    <row r="102" spans="1:11" x14ac:dyDescent="0.25">
      <c r="A102">
        <v>6.2</v>
      </c>
      <c r="B102">
        <v>3.4</v>
      </c>
      <c r="C102">
        <v>5.4</v>
      </c>
      <c r="D102">
        <v>2.2999999999999998</v>
      </c>
      <c r="E102">
        <v>0</v>
      </c>
      <c r="G102">
        <v>1</v>
      </c>
      <c r="H102">
        <f>IF(G102=Table134[species],1,0)</f>
        <v>0</v>
      </c>
      <c r="J102">
        <v>1</v>
      </c>
      <c r="K102">
        <f>IF(J102=Table134[species],1,0)</f>
        <v>0</v>
      </c>
    </row>
    <row r="103" spans="1:11" x14ac:dyDescent="0.25">
      <c r="A103">
        <v>6.3</v>
      </c>
      <c r="B103">
        <v>3.3</v>
      </c>
      <c r="C103">
        <v>4.7</v>
      </c>
      <c r="D103">
        <v>1.6</v>
      </c>
      <c r="E103">
        <v>1</v>
      </c>
      <c r="G103">
        <v>1</v>
      </c>
      <c r="H103">
        <f>IF(G103=Table134[species],1,0)</f>
        <v>1</v>
      </c>
      <c r="J103">
        <v>1</v>
      </c>
      <c r="K103">
        <f>IF(J103=Table134[species],1,0)</f>
        <v>1</v>
      </c>
    </row>
    <row r="104" spans="1:11" x14ac:dyDescent="0.25">
      <c r="A104">
        <v>6.3</v>
      </c>
      <c r="B104">
        <v>2.5</v>
      </c>
      <c r="C104">
        <v>4.9000000000000004</v>
      </c>
      <c r="D104">
        <v>1.5</v>
      </c>
      <c r="E104">
        <v>1</v>
      </c>
      <c r="G104">
        <v>1</v>
      </c>
      <c r="H104">
        <f>IF(G104=Table134[species],1,0)</f>
        <v>1</v>
      </c>
      <c r="J104">
        <v>1</v>
      </c>
      <c r="K104">
        <f>IF(J104=Table134[species],1,0)</f>
        <v>1</v>
      </c>
    </row>
    <row r="105" spans="1:11" x14ac:dyDescent="0.25">
      <c r="A105">
        <v>6.3</v>
      </c>
      <c r="B105">
        <v>2.2999999999999998</v>
      </c>
      <c r="C105">
        <v>4.4000000000000004</v>
      </c>
      <c r="D105">
        <v>1.3</v>
      </c>
      <c r="E105">
        <v>1</v>
      </c>
      <c r="G105">
        <v>1</v>
      </c>
      <c r="H105">
        <f>IF(G105=Table134[species],1,0)</f>
        <v>1</v>
      </c>
      <c r="J105">
        <v>1</v>
      </c>
      <c r="K105">
        <f>IF(J105=Table134[species],1,0)</f>
        <v>1</v>
      </c>
    </row>
    <row r="106" spans="1:11" x14ac:dyDescent="0.25">
      <c r="A106">
        <v>6.3</v>
      </c>
      <c r="B106">
        <v>3.3</v>
      </c>
      <c r="C106">
        <v>6</v>
      </c>
      <c r="D106">
        <v>2.5</v>
      </c>
      <c r="E106">
        <v>0</v>
      </c>
      <c r="G106">
        <v>1</v>
      </c>
      <c r="H106">
        <f>IF(G106=Table134[species],1,0)</f>
        <v>0</v>
      </c>
      <c r="J106">
        <v>1</v>
      </c>
      <c r="K106">
        <f>IF(J106=Table134[species],1,0)</f>
        <v>0</v>
      </c>
    </row>
    <row r="107" spans="1:11" x14ac:dyDescent="0.25">
      <c r="A107">
        <v>6.3</v>
      </c>
      <c r="B107">
        <v>2.9</v>
      </c>
      <c r="C107">
        <v>5.6</v>
      </c>
      <c r="D107">
        <v>1.8</v>
      </c>
      <c r="E107">
        <v>0</v>
      </c>
      <c r="G107">
        <v>1</v>
      </c>
      <c r="H107">
        <f>IF(G107=Table134[species],1,0)</f>
        <v>0</v>
      </c>
      <c r="J107">
        <v>1</v>
      </c>
      <c r="K107">
        <f>IF(J107=Table134[species],1,0)</f>
        <v>0</v>
      </c>
    </row>
    <row r="108" spans="1:11" x14ac:dyDescent="0.25">
      <c r="A108">
        <v>6.3</v>
      </c>
      <c r="B108">
        <v>2.7</v>
      </c>
      <c r="C108">
        <v>4.9000000000000004</v>
      </c>
      <c r="D108">
        <v>1.8</v>
      </c>
      <c r="E108">
        <v>0</v>
      </c>
      <c r="G108">
        <v>1</v>
      </c>
      <c r="H108">
        <f>IF(G108=Table134[species],1,0)</f>
        <v>0</v>
      </c>
      <c r="J108">
        <v>1</v>
      </c>
      <c r="K108">
        <f>IF(J108=Table134[species],1,0)</f>
        <v>0</v>
      </c>
    </row>
    <row r="109" spans="1:11" x14ac:dyDescent="0.25">
      <c r="A109">
        <v>6.3</v>
      </c>
      <c r="B109">
        <v>2.8</v>
      </c>
      <c r="C109">
        <v>5.0999999999999996</v>
      </c>
      <c r="D109">
        <v>1.5</v>
      </c>
      <c r="E109">
        <v>0</v>
      </c>
      <c r="G109">
        <v>1</v>
      </c>
      <c r="H109">
        <f>IF(G109=Table134[species],1,0)</f>
        <v>0</v>
      </c>
      <c r="J109">
        <v>1</v>
      </c>
      <c r="K109">
        <f>IF(J109=Table134[species],1,0)</f>
        <v>0</v>
      </c>
    </row>
    <row r="110" spans="1:11" x14ac:dyDescent="0.25">
      <c r="A110">
        <v>6.3</v>
      </c>
      <c r="B110">
        <v>3.4</v>
      </c>
      <c r="C110">
        <v>5.6</v>
      </c>
      <c r="D110">
        <v>2.4</v>
      </c>
      <c r="E110">
        <v>0</v>
      </c>
      <c r="G110">
        <v>1</v>
      </c>
      <c r="H110">
        <f>IF(G110=Table134[species],1,0)</f>
        <v>0</v>
      </c>
      <c r="J110">
        <v>1</v>
      </c>
      <c r="K110">
        <f>IF(J110=Table134[species],1,0)</f>
        <v>0</v>
      </c>
    </row>
    <row r="111" spans="1:11" x14ac:dyDescent="0.25">
      <c r="A111">
        <v>6.3</v>
      </c>
      <c r="B111">
        <v>2.5</v>
      </c>
      <c r="C111">
        <v>5</v>
      </c>
      <c r="D111">
        <v>1.9</v>
      </c>
      <c r="E111">
        <v>0</v>
      </c>
      <c r="G111">
        <v>1</v>
      </c>
      <c r="H111">
        <f>IF(G111=Table134[species],1,0)</f>
        <v>0</v>
      </c>
      <c r="J111">
        <v>1</v>
      </c>
      <c r="K111">
        <f>IF(J111=Table134[species],1,0)</f>
        <v>0</v>
      </c>
    </row>
    <row r="112" spans="1:11" x14ac:dyDescent="0.25">
      <c r="A112">
        <v>6.4</v>
      </c>
      <c r="B112">
        <v>3.2</v>
      </c>
      <c r="C112">
        <v>4.5</v>
      </c>
      <c r="D112">
        <v>1.5</v>
      </c>
      <c r="E112">
        <v>1</v>
      </c>
      <c r="G112">
        <v>1</v>
      </c>
      <c r="H112">
        <f>IF(G112=Table134[species],1,0)</f>
        <v>1</v>
      </c>
      <c r="J112">
        <v>1</v>
      </c>
      <c r="K112">
        <f>IF(J112=Table134[species],1,0)</f>
        <v>1</v>
      </c>
    </row>
    <row r="113" spans="1:11" x14ac:dyDescent="0.25">
      <c r="A113">
        <v>6.4</v>
      </c>
      <c r="B113">
        <v>2.9</v>
      </c>
      <c r="C113">
        <v>4.3</v>
      </c>
      <c r="D113">
        <v>1.3</v>
      </c>
      <c r="E113">
        <v>1</v>
      </c>
      <c r="G113">
        <v>1</v>
      </c>
      <c r="H113">
        <f>IF(G113=Table134[species],1,0)</f>
        <v>1</v>
      </c>
      <c r="J113">
        <v>1</v>
      </c>
      <c r="K113">
        <f>IF(J113=Table134[species],1,0)</f>
        <v>1</v>
      </c>
    </row>
    <row r="114" spans="1:11" x14ac:dyDescent="0.25">
      <c r="A114">
        <v>6.4</v>
      </c>
      <c r="B114">
        <v>2.7</v>
      </c>
      <c r="C114">
        <v>5.3</v>
      </c>
      <c r="D114">
        <v>1.9</v>
      </c>
      <c r="E114">
        <v>0</v>
      </c>
      <c r="G114">
        <v>1</v>
      </c>
      <c r="H114">
        <f>IF(G114=Table134[species],1,0)</f>
        <v>0</v>
      </c>
      <c r="J114">
        <v>1</v>
      </c>
      <c r="K114">
        <f>IF(J114=Table134[species],1,0)</f>
        <v>0</v>
      </c>
    </row>
    <row r="115" spans="1:11" x14ac:dyDescent="0.25">
      <c r="A115">
        <v>6.4</v>
      </c>
      <c r="B115">
        <v>3.2</v>
      </c>
      <c r="C115">
        <v>5.3</v>
      </c>
      <c r="D115">
        <v>2.2999999999999998</v>
      </c>
      <c r="E115">
        <v>0</v>
      </c>
      <c r="G115">
        <v>1</v>
      </c>
      <c r="H115">
        <f>IF(G115=Table134[species],1,0)</f>
        <v>0</v>
      </c>
      <c r="J115">
        <v>1</v>
      </c>
      <c r="K115">
        <f>IF(J115=Table134[species],1,0)</f>
        <v>0</v>
      </c>
    </row>
    <row r="116" spans="1:11" x14ac:dyDescent="0.25">
      <c r="A116">
        <v>6.4</v>
      </c>
      <c r="B116">
        <v>2.8</v>
      </c>
      <c r="C116">
        <v>5.6</v>
      </c>
      <c r="D116">
        <v>2.1</v>
      </c>
      <c r="E116">
        <v>0</v>
      </c>
      <c r="G116">
        <v>1</v>
      </c>
      <c r="H116">
        <f>IF(G116=Table134[species],1,0)</f>
        <v>0</v>
      </c>
      <c r="J116">
        <v>1</v>
      </c>
      <c r="K116">
        <f>IF(J116=Table134[species],1,0)</f>
        <v>0</v>
      </c>
    </row>
    <row r="117" spans="1:11" x14ac:dyDescent="0.25">
      <c r="A117">
        <v>6.4</v>
      </c>
      <c r="B117">
        <v>2.8</v>
      </c>
      <c r="C117">
        <v>5.6</v>
      </c>
      <c r="D117">
        <v>2.2000000000000002</v>
      </c>
      <c r="E117">
        <v>0</v>
      </c>
      <c r="G117">
        <v>1</v>
      </c>
      <c r="H117">
        <f>IF(G117=Table134[species],1,0)</f>
        <v>0</v>
      </c>
      <c r="J117">
        <v>1</v>
      </c>
      <c r="K117">
        <f>IF(J117=Table134[species],1,0)</f>
        <v>0</v>
      </c>
    </row>
    <row r="118" spans="1:11" x14ac:dyDescent="0.25">
      <c r="A118">
        <v>6.4</v>
      </c>
      <c r="B118">
        <v>3.1</v>
      </c>
      <c r="C118">
        <v>5.5</v>
      </c>
      <c r="D118">
        <v>1.8</v>
      </c>
      <c r="E118">
        <v>0</v>
      </c>
      <c r="G118">
        <v>1</v>
      </c>
      <c r="H118">
        <f>IF(G118=Table134[species],1,0)</f>
        <v>0</v>
      </c>
      <c r="J118">
        <v>1</v>
      </c>
      <c r="K118">
        <f>IF(J118=Table134[species],1,0)</f>
        <v>0</v>
      </c>
    </row>
    <row r="119" spans="1:11" x14ac:dyDescent="0.25">
      <c r="A119">
        <v>6.5</v>
      </c>
      <c r="B119">
        <v>2.8</v>
      </c>
      <c r="C119">
        <v>4.5999999999999996</v>
      </c>
      <c r="D119">
        <v>1.5</v>
      </c>
      <c r="E119">
        <v>1</v>
      </c>
      <c r="G119">
        <v>1</v>
      </c>
      <c r="H119">
        <f>IF(G119=Table134[species],1,0)</f>
        <v>1</v>
      </c>
      <c r="J119">
        <v>1</v>
      </c>
      <c r="K119">
        <f>IF(J119=Table134[species],1,0)</f>
        <v>1</v>
      </c>
    </row>
    <row r="120" spans="1:11" x14ac:dyDescent="0.25">
      <c r="A120">
        <v>6.5</v>
      </c>
      <c r="B120">
        <v>3</v>
      </c>
      <c r="C120">
        <v>5.8</v>
      </c>
      <c r="D120">
        <v>2.2000000000000002</v>
      </c>
      <c r="E120">
        <v>0</v>
      </c>
      <c r="G120">
        <v>1</v>
      </c>
      <c r="H120">
        <f>IF(G120=Table134[species],1,0)</f>
        <v>0</v>
      </c>
      <c r="J120">
        <v>1</v>
      </c>
      <c r="K120">
        <f>IF(J120=Table134[species],1,0)</f>
        <v>0</v>
      </c>
    </row>
    <row r="121" spans="1:11" x14ac:dyDescent="0.25">
      <c r="A121">
        <v>6.5</v>
      </c>
      <c r="B121">
        <v>3.2</v>
      </c>
      <c r="C121">
        <v>5.0999999999999996</v>
      </c>
      <c r="D121">
        <v>2</v>
      </c>
      <c r="E121">
        <v>0</v>
      </c>
      <c r="G121">
        <v>1</v>
      </c>
      <c r="H121">
        <f>IF(G121=Table134[species],1,0)</f>
        <v>0</v>
      </c>
      <c r="J121">
        <v>1</v>
      </c>
      <c r="K121">
        <f>IF(J121=Table134[species],1,0)</f>
        <v>0</v>
      </c>
    </row>
    <row r="122" spans="1:11" x14ac:dyDescent="0.25">
      <c r="A122">
        <v>6.5</v>
      </c>
      <c r="B122">
        <v>3</v>
      </c>
      <c r="C122">
        <v>5.5</v>
      </c>
      <c r="D122">
        <v>1.8</v>
      </c>
      <c r="E122">
        <v>0</v>
      </c>
      <c r="G122">
        <v>1</v>
      </c>
      <c r="H122">
        <f>IF(G122=Table134[species],1,0)</f>
        <v>0</v>
      </c>
      <c r="J122">
        <v>1</v>
      </c>
      <c r="K122">
        <f>IF(J122=Table134[species],1,0)</f>
        <v>0</v>
      </c>
    </row>
    <row r="123" spans="1:11" x14ac:dyDescent="0.25">
      <c r="A123">
        <v>6.5</v>
      </c>
      <c r="B123">
        <v>3</v>
      </c>
      <c r="C123">
        <v>5.2</v>
      </c>
      <c r="D123">
        <v>2</v>
      </c>
      <c r="E123">
        <v>0</v>
      </c>
      <c r="G123">
        <v>1</v>
      </c>
      <c r="H123">
        <f>IF(G123=Table134[species],1,0)</f>
        <v>0</v>
      </c>
      <c r="J123">
        <v>1</v>
      </c>
      <c r="K123">
        <f>IF(J123=Table134[species],1,0)</f>
        <v>0</v>
      </c>
    </row>
    <row r="124" spans="1:11" x14ac:dyDescent="0.25">
      <c r="A124">
        <v>6.6</v>
      </c>
      <c r="B124">
        <v>2.9</v>
      </c>
      <c r="C124">
        <v>4.5999999999999996</v>
      </c>
      <c r="D124">
        <v>1.3</v>
      </c>
      <c r="E124">
        <v>1</v>
      </c>
      <c r="G124">
        <v>1</v>
      </c>
      <c r="H124">
        <f>IF(G124=Table134[species],1,0)</f>
        <v>1</v>
      </c>
      <c r="J124">
        <v>1</v>
      </c>
      <c r="K124">
        <f>IF(J124=Table134[species],1,0)</f>
        <v>1</v>
      </c>
    </row>
    <row r="125" spans="1:11" x14ac:dyDescent="0.25">
      <c r="A125">
        <v>6.6</v>
      </c>
      <c r="B125">
        <v>3</v>
      </c>
      <c r="C125">
        <v>4.4000000000000004</v>
      </c>
      <c r="D125">
        <v>1.4</v>
      </c>
      <c r="E125">
        <v>1</v>
      </c>
      <c r="G125">
        <v>1</v>
      </c>
      <c r="H125">
        <f>IF(G125=Table134[species],1,0)</f>
        <v>1</v>
      </c>
      <c r="J125">
        <v>1</v>
      </c>
      <c r="K125">
        <f>IF(J125=Table134[species],1,0)</f>
        <v>1</v>
      </c>
    </row>
    <row r="126" spans="1:11" x14ac:dyDescent="0.25">
      <c r="A126">
        <v>6.7</v>
      </c>
      <c r="B126">
        <v>3.1</v>
      </c>
      <c r="C126">
        <v>4.4000000000000004</v>
      </c>
      <c r="D126">
        <v>1.4</v>
      </c>
      <c r="E126">
        <v>1</v>
      </c>
      <c r="G126">
        <v>1</v>
      </c>
      <c r="H126">
        <f>IF(G126=Table134[species],1,0)</f>
        <v>1</v>
      </c>
      <c r="J126">
        <v>1</v>
      </c>
      <c r="K126">
        <f>IF(J126=Table134[species],1,0)</f>
        <v>1</v>
      </c>
    </row>
    <row r="127" spans="1:11" x14ac:dyDescent="0.25">
      <c r="A127">
        <v>6.7</v>
      </c>
      <c r="B127">
        <v>3</v>
      </c>
      <c r="C127">
        <v>5</v>
      </c>
      <c r="D127">
        <v>1.7</v>
      </c>
      <c r="E127">
        <v>1</v>
      </c>
      <c r="G127">
        <v>1</v>
      </c>
      <c r="H127">
        <f>IF(G127=Table134[species],1,0)</f>
        <v>1</v>
      </c>
      <c r="J127">
        <v>1</v>
      </c>
      <c r="K127">
        <f>IF(J127=Table134[species],1,0)</f>
        <v>1</v>
      </c>
    </row>
    <row r="128" spans="1:11" x14ac:dyDescent="0.25">
      <c r="A128">
        <v>6.7</v>
      </c>
      <c r="B128">
        <v>3.1</v>
      </c>
      <c r="C128">
        <v>4.7</v>
      </c>
      <c r="D128">
        <v>1.5</v>
      </c>
      <c r="E128">
        <v>1</v>
      </c>
      <c r="G128">
        <v>1</v>
      </c>
      <c r="H128">
        <f>IF(G128=Table134[species],1,0)</f>
        <v>1</v>
      </c>
      <c r="J128">
        <v>1</v>
      </c>
      <c r="K128">
        <f>IF(J128=Table134[species],1,0)</f>
        <v>1</v>
      </c>
    </row>
    <row r="129" spans="1:11" x14ac:dyDescent="0.25">
      <c r="A129">
        <v>6.7</v>
      </c>
      <c r="B129">
        <v>2.5</v>
      </c>
      <c r="C129">
        <v>5.8</v>
      </c>
      <c r="D129">
        <v>1.8</v>
      </c>
      <c r="E129">
        <v>0</v>
      </c>
      <c r="G129">
        <v>1</v>
      </c>
      <c r="H129">
        <f>IF(G129=Table134[species],1,0)</f>
        <v>0</v>
      </c>
      <c r="J129">
        <v>1</v>
      </c>
      <c r="K129">
        <f>IF(J129=Table134[species],1,0)</f>
        <v>0</v>
      </c>
    </row>
    <row r="130" spans="1:11" x14ac:dyDescent="0.25">
      <c r="A130">
        <v>6.7</v>
      </c>
      <c r="B130">
        <v>3.3</v>
      </c>
      <c r="C130">
        <v>5.7</v>
      </c>
      <c r="D130">
        <v>2.1</v>
      </c>
      <c r="E130">
        <v>0</v>
      </c>
      <c r="G130">
        <v>1</v>
      </c>
      <c r="H130">
        <f>IF(G130=Table134[species],1,0)</f>
        <v>0</v>
      </c>
      <c r="J130">
        <v>1</v>
      </c>
      <c r="K130">
        <f>IF(J130=Table134[species],1,0)</f>
        <v>0</v>
      </c>
    </row>
    <row r="131" spans="1:11" x14ac:dyDescent="0.25">
      <c r="A131">
        <v>6.7</v>
      </c>
      <c r="B131">
        <v>3.1</v>
      </c>
      <c r="C131">
        <v>5.6</v>
      </c>
      <c r="D131">
        <v>2.4</v>
      </c>
      <c r="E131">
        <v>0</v>
      </c>
      <c r="G131">
        <v>1</v>
      </c>
      <c r="H131">
        <f>IF(G131=Table134[species],1,0)</f>
        <v>0</v>
      </c>
      <c r="J131">
        <v>1</v>
      </c>
      <c r="K131">
        <f>IF(J131=Table134[species],1,0)</f>
        <v>0</v>
      </c>
    </row>
    <row r="132" spans="1:11" x14ac:dyDescent="0.25">
      <c r="A132">
        <v>6.7</v>
      </c>
      <c r="B132">
        <v>3.3</v>
      </c>
      <c r="C132">
        <v>5.7</v>
      </c>
      <c r="D132">
        <v>2.5</v>
      </c>
      <c r="E132">
        <v>0</v>
      </c>
      <c r="G132">
        <v>1</v>
      </c>
      <c r="H132">
        <f>IF(G132=Table134[species],1,0)</f>
        <v>0</v>
      </c>
      <c r="J132">
        <v>1</v>
      </c>
      <c r="K132">
        <f>IF(J132=Table134[species],1,0)</f>
        <v>0</v>
      </c>
    </row>
    <row r="133" spans="1:11" x14ac:dyDescent="0.25">
      <c r="A133">
        <v>6.7</v>
      </c>
      <c r="B133">
        <v>3</v>
      </c>
      <c r="C133">
        <v>5.2</v>
      </c>
      <c r="D133">
        <v>2.2999999999999998</v>
      </c>
      <c r="E133">
        <v>0</v>
      </c>
      <c r="G133">
        <v>1</v>
      </c>
      <c r="H133">
        <f>IF(G133=Table134[species],1,0)</f>
        <v>0</v>
      </c>
      <c r="J133">
        <v>1</v>
      </c>
      <c r="K133">
        <f>IF(J133=Table134[species],1,0)</f>
        <v>0</v>
      </c>
    </row>
    <row r="134" spans="1:11" x14ac:dyDescent="0.25">
      <c r="A134">
        <v>6.8</v>
      </c>
      <c r="B134">
        <v>2.8</v>
      </c>
      <c r="C134">
        <v>4.8</v>
      </c>
      <c r="D134">
        <v>1.4</v>
      </c>
      <c r="E134">
        <v>1</v>
      </c>
      <c r="G134">
        <v>1</v>
      </c>
      <c r="H134">
        <f>IF(G134=Table134[species],1,0)</f>
        <v>1</v>
      </c>
      <c r="J134">
        <v>1</v>
      </c>
      <c r="K134">
        <f>IF(J134=Table134[species],1,0)</f>
        <v>1</v>
      </c>
    </row>
    <row r="135" spans="1:11" x14ac:dyDescent="0.25">
      <c r="A135">
        <v>6.8</v>
      </c>
      <c r="B135">
        <v>3</v>
      </c>
      <c r="C135">
        <v>5.5</v>
      </c>
      <c r="D135">
        <v>2.1</v>
      </c>
      <c r="E135">
        <v>0</v>
      </c>
      <c r="G135">
        <v>1</v>
      </c>
      <c r="H135">
        <f>IF(G135=Table134[species],1,0)</f>
        <v>0</v>
      </c>
      <c r="J135">
        <v>1</v>
      </c>
      <c r="K135">
        <f>IF(J135=Table134[species],1,0)</f>
        <v>0</v>
      </c>
    </row>
    <row r="136" spans="1:11" x14ac:dyDescent="0.25">
      <c r="A136">
        <v>6.8</v>
      </c>
      <c r="B136">
        <v>3.2</v>
      </c>
      <c r="C136">
        <v>5.9</v>
      </c>
      <c r="D136">
        <v>2.2999999999999998</v>
      </c>
      <c r="E136">
        <v>0</v>
      </c>
      <c r="G136">
        <v>1</v>
      </c>
      <c r="H136">
        <f>IF(G136=Table134[species],1,0)</f>
        <v>0</v>
      </c>
      <c r="J136">
        <v>1</v>
      </c>
      <c r="K136">
        <f>IF(J136=Table134[species],1,0)</f>
        <v>0</v>
      </c>
    </row>
    <row r="137" spans="1:11" x14ac:dyDescent="0.25">
      <c r="A137">
        <v>6.9</v>
      </c>
      <c r="B137">
        <v>3.1</v>
      </c>
      <c r="C137">
        <v>4.9000000000000004</v>
      </c>
      <c r="D137">
        <v>1.5</v>
      </c>
      <c r="E137">
        <v>1</v>
      </c>
      <c r="G137">
        <v>1</v>
      </c>
      <c r="H137">
        <f>IF(G137=Table134[species],1,0)</f>
        <v>1</v>
      </c>
      <c r="J137">
        <v>1</v>
      </c>
      <c r="K137">
        <f>IF(J137=Table134[species],1,0)</f>
        <v>1</v>
      </c>
    </row>
    <row r="138" spans="1:11" x14ac:dyDescent="0.25">
      <c r="A138">
        <v>6.9</v>
      </c>
      <c r="B138">
        <v>3.2</v>
      </c>
      <c r="C138">
        <v>5.7</v>
      </c>
      <c r="D138">
        <v>2.2999999999999998</v>
      </c>
      <c r="E138">
        <v>0</v>
      </c>
      <c r="G138">
        <v>1</v>
      </c>
      <c r="H138">
        <f>IF(G138=Table134[species],1,0)</f>
        <v>0</v>
      </c>
      <c r="J138">
        <v>1</v>
      </c>
      <c r="K138">
        <f>IF(J138=Table134[species],1,0)</f>
        <v>0</v>
      </c>
    </row>
    <row r="139" spans="1:11" x14ac:dyDescent="0.25">
      <c r="A139">
        <v>6.9</v>
      </c>
      <c r="B139">
        <v>3.1</v>
      </c>
      <c r="C139">
        <v>5.4</v>
      </c>
      <c r="D139">
        <v>2.1</v>
      </c>
      <c r="E139">
        <v>0</v>
      </c>
      <c r="G139">
        <v>1</v>
      </c>
      <c r="H139">
        <f>IF(G139=Table134[species],1,0)</f>
        <v>0</v>
      </c>
      <c r="J139">
        <v>1</v>
      </c>
      <c r="K139">
        <f>IF(J139=Table134[species],1,0)</f>
        <v>0</v>
      </c>
    </row>
    <row r="140" spans="1:11" x14ac:dyDescent="0.25">
      <c r="A140">
        <v>6.9</v>
      </c>
      <c r="B140">
        <v>3.1</v>
      </c>
      <c r="C140">
        <v>5.0999999999999996</v>
      </c>
      <c r="D140">
        <v>2.2999999999999998</v>
      </c>
      <c r="E140">
        <v>0</v>
      </c>
      <c r="G140">
        <v>1</v>
      </c>
      <c r="H140">
        <f>IF(G140=Table134[species],1,0)</f>
        <v>0</v>
      </c>
      <c r="J140">
        <v>1</v>
      </c>
      <c r="K140">
        <f>IF(J140=Table134[species],1,0)</f>
        <v>0</v>
      </c>
    </row>
    <row r="141" spans="1:11" x14ac:dyDescent="0.25">
      <c r="A141">
        <v>7</v>
      </c>
      <c r="B141">
        <v>3.2</v>
      </c>
      <c r="C141">
        <v>4.7</v>
      </c>
      <c r="D141">
        <v>1.4</v>
      </c>
      <c r="E141">
        <v>1</v>
      </c>
      <c r="G141">
        <v>1</v>
      </c>
      <c r="H141">
        <f>IF(G141=Table134[species],1,0)</f>
        <v>1</v>
      </c>
      <c r="J141">
        <v>1</v>
      </c>
      <c r="K141">
        <f>IF(J141=Table134[species],1,0)</f>
        <v>1</v>
      </c>
    </row>
    <row r="142" spans="1:11" x14ac:dyDescent="0.25">
      <c r="A142">
        <v>7.1</v>
      </c>
      <c r="B142">
        <v>3</v>
      </c>
      <c r="C142">
        <v>5.9</v>
      </c>
      <c r="D142">
        <v>2.1</v>
      </c>
      <c r="E142">
        <v>0</v>
      </c>
      <c r="G142">
        <v>1</v>
      </c>
      <c r="H142">
        <f>IF(G142=Table134[species],1,0)</f>
        <v>0</v>
      </c>
      <c r="J142">
        <v>1</v>
      </c>
      <c r="K142">
        <f>IF(J142=Table134[species],1,0)</f>
        <v>0</v>
      </c>
    </row>
    <row r="143" spans="1:11" x14ac:dyDescent="0.25">
      <c r="A143">
        <v>7.2</v>
      </c>
      <c r="B143">
        <v>3.6</v>
      </c>
      <c r="C143">
        <v>6.1</v>
      </c>
      <c r="D143">
        <v>2.5</v>
      </c>
      <c r="E143">
        <v>0</v>
      </c>
      <c r="G143">
        <v>1</v>
      </c>
      <c r="H143">
        <f>IF(G143=Table134[species],1,0)</f>
        <v>0</v>
      </c>
      <c r="J143">
        <v>1</v>
      </c>
      <c r="K143">
        <f>IF(J143=Table134[species],1,0)</f>
        <v>0</v>
      </c>
    </row>
    <row r="144" spans="1:11" x14ac:dyDescent="0.25">
      <c r="A144">
        <v>7.2</v>
      </c>
      <c r="B144">
        <v>3.2</v>
      </c>
      <c r="C144">
        <v>6</v>
      </c>
      <c r="D144">
        <v>1.8</v>
      </c>
      <c r="E144">
        <v>0</v>
      </c>
      <c r="G144">
        <v>1</v>
      </c>
      <c r="H144">
        <f>IF(G144=Table134[species],1,0)</f>
        <v>0</v>
      </c>
      <c r="J144">
        <v>1</v>
      </c>
      <c r="K144">
        <f>IF(J144=Table134[species],1,0)</f>
        <v>0</v>
      </c>
    </row>
    <row r="145" spans="1:11" x14ac:dyDescent="0.25">
      <c r="A145">
        <v>7.2</v>
      </c>
      <c r="B145">
        <v>3</v>
      </c>
      <c r="C145">
        <v>5.8</v>
      </c>
      <c r="D145">
        <v>1.6</v>
      </c>
      <c r="E145">
        <v>0</v>
      </c>
      <c r="G145">
        <v>1</v>
      </c>
      <c r="H145">
        <f>IF(G145=Table134[species],1,0)</f>
        <v>0</v>
      </c>
      <c r="J145">
        <v>1</v>
      </c>
      <c r="K145">
        <f>IF(J145=Table134[species],1,0)</f>
        <v>0</v>
      </c>
    </row>
    <row r="146" spans="1:11" x14ac:dyDescent="0.25">
      <c r="A146">
        <v>7.3</v>
      </c>
      <c r="B146">
        <v>2.9</v>
      </c>
      <c r="C146">
        <v>6.3</v>
      </c>
      <c r="D146">
        <v>1.8</v>
      </c>
      <c r="E146">
        <v>0</v>
      </c>
      <c r="G146">
        <v>1</v>
      </c>
      <c r="H146">
        <f>IF(G146=Table134[species],1,0)</f>
        <v>0</v>
      </c>
      <c r="J146">
        <v>1</v>
      </c>
      <c r="K146">
        <f>IF(J146=Table134[species],1,0)</f>
        <v>0</v>
      </c>
    </row>
    <row r="147" spans="1:11" x14ac:dyDescent="0.25">
      <c r="A147">
        <v>7.4</v>
      </c>
      <c r="B147">
        <v>2.8</v>
      </c>
      <c r="C147">
        <v>6.1</v>
      </c>
      <c r="D147">
        <v>1.9</v>
      </c>
      <c r="E147">
        <v>0</v>
      </c>
      <c r="G147">
        <v>1</v>
      </c>
      <c r="H147">
        <f>IF(G147=Table134[species],1,0)</f>
        <v>0</v>
      </c>
      <c r="J147">
        <v>1</v>
      </c>
      <c r="K147">
        <f>IF(J147=Table134[species],1,0)</f>
        <v>0</v>
      </c>
    </row>
    <row r="148" spans="1:11" x14ac:dyDescent="0.25">
      <c r="A148">
        <v>7.6</v>
      </c>
      <c r="B148">
        <v>3</v>
      </c>
      <c r="C148">
        <v>6.6</v>
      </c>
      <c r="D148">
        <v>2.1</v>
      </c>
      <c r="E148">
        <v>0</v>
      </c>
      <c r="G148">
        <v>1</v>
      </c>
      <c r="H148">
        <f>IF(G148=Table134[species],1,0)</f>
        <v>0</v>
      </c>
      <c r="J148">
        <v>1</v>
      </c>
      <c r="K148">
        <f>IF(J148=Table134[species],1,0)</f>
        <v>0</v>
      </c>
    </row>
    <row r="149" spans="1:11" x14ac:dyDescent="0.25">
      <c r="A149">
        <v>7.7</v>
      </c>
      <c r="B149">
        <v>3.8</v>
      </c>
      <c r="C149">
        <v>6.7</v>
      </c>
      <c r="D149">
        <v>2.2000000000000002</v>
      </c>
      <c r="E149">
        <v>0</v>
      </c>
      <c r="G149">
        <v>1</v>
      </c>
      <c r="H149">
        <f>IF(G149=Table134[species],1,0)</f>
        <v>0</v>
      </c>
      <c r="J149">
        <v>1</v>
      </c>
      <c r="K149">
        <f>IF(J149=Table134[species],1,0)</f>
        <v>0</v>
      </c>
    </row>
    <row r="150" spans="1:11" x14ac:dyDescent="0.25">
      <c r="A150">
        <v>7.7</v>
      </c>
      <c r="B150">
        <v>2.6</v>
      </c>
      <c r="C150">
        <v>6.9</v>
      </c>
      <c r="D150">
        <v>2.2999999999999998</v>
      </c>
      <c r="E150">
        <v>0</v>
      </c>
      <c r="G150">
        <v>1</v>
      </c>
      <c r="H150">
        <f>IF(G150=Table134[species],1,0)</f>
        <v>0</v>
      </c>
      <c r="J150">
        <v>1</v>
      </c>
      <c r="K150">
        <f>IF(J150=Table134[species],1,0)</f>
        <v>0</v>
      </c>
    </row>
    <row r="151" spans="1:11" x14ac:dyDescent="0.25">
      <c r="A151">
        <v>7.7</v>
      </c>
      <c r="B151">
        <v>2.8</v>
      </c>
      <c r="C151">
        <v>6.7</v>
      </c>
      <c r="D151">
        <v>2</v>
      </c>
      <c r="E151">
        <v>0</v>
      </c>
      <c r="G151">
        <v>1</v>
      </c>
      <c r="H151">
        <f>IF(G151=Table134[species],1,0)</f>
        <v>0</v>
      </c>
      <c r="J151">
        <v>1</v>
      </c>
      <c r="K151">
        <f>IF(J151=Table134[species],1,0)</f>
        <v>0</v>
      </c>
    </row>
    <row r="152" spans="1:11" x14ac:dyDescent="0.25">
      <c r="A152">
        <v>7.7</v>
      </c>
      <c r="B152">
        <v>3</v>
      </c>
      <c r="C152">
        <v>6.1</v>
      </c>
      <c r="D152">
        <v>2.2999999999999998</v>
      </c>
      <c r="E152">
        <v>0</v>
      </c>
      <c r="G152">
        <v>1</v>
      </c>
      <c r="H152">
        <f>IF(G152=Table134[species],1,0)</f>
        <v>0</v>
      </c>
      <c r="J152">
        <v>1</v>
      </c>
      <c r="K152">
        <f>IF(J152=Table134[species],1,0)</f>
        <v>0</v>
      </c>
    </row>
    <row r="153" spans="1:11" x14ac:dyDescent="0.25">
      <c r="A153">
        <v>7.9</v>
      </c>
      <c r="B153">
        <v>3.8</v>
      </c>
      <c r="C153">
        <v>6.4</v>
      </c>
      <c r="D153">
        <v>2</v>
      </c>
      <c r="E153">
        <v>0</v>
      </c>
      <c r="G153">
        <v>1</v>
      </c>
      <c r="H153">
        <f>IF(G153=Table134[species],1,0)</f>
        <v>0</v>
      </c>
      <c r="J153">
        <v>1</v>
      </c>
      <c r="K153">
        <f>IF(J153=Table134[species],1,0)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workbookViewId="0">
      <selection activeCell="O4" sqref="O4"/>
    </sheetView>
  </sheetViews>
  <sheetFormatPr defaultRowHeight="15" x14ac:dyDescent="0.25"/>
  <cols>
    <col min="9" max="9" width="14.5703125" customWidth="1"/>
    <col min="10" max="10" width="14" customWidth="1"/>
    <col min="11" max="11" width="14.42578125" customWidth="1"/>
    <col min="12" max="13" width="13.85546875" customWidth="1"/>
    <col min="14" max="14" width="13.28515625" bestFit="1" customWidth="1"/>
    <col min="15" max="15" width="13.28515625" customWidth="1"/>
    <col min="16" max="16" width="12.7109375" bestFit="1" customWidth="1"/>
    <col min="17" max="17" width="12.7109375" customWidth="1"/>
    <col min="18" max="18" width="12.7109375" bestFit="1" customWidth="1"/>
    <col min="19" max="19" width="12" customWidth="1"/>
  </cols>
  <sheetData>
    <row r="1" spans="1:19" x14ac:dyDescent="0.25">
      <c r="O1" s="1" t="s">
        <v>13</v>
      </c>
      <c r="P1" s="1" t="s">
        <v>14</v>
      </c>
      <c r="Q1" s="1" t="s">
        <v>17</v>
      </c>
      <c r="R1" s="1" t="s">
        <v>19</v>
      </c>
      <c r="S1" s="1"/>
    </row>
    <row r="2" spans="1:19" x14ac:dyDescent="0.25">
      <c r="O2">
        <f>SUBTOTAL(5,Table1345[Gini SL])</f>
        <v>0.33333333333333331</v>
      </c>
      <c r="P2">
        <f>SUBTOTAL(5,Table1345[Gini SW])</f>
        <v>0.26</v>
      </c>
      <c r="Q2">
        <f>SUBTOTAL(5,Table1345[Gini PL])</f>
        <v>0.33333333333333331</v>
      </c>
      <c r="R2">
        <f>SUBTOTAL(5,Table1345[Gini PW])</f>
        <v>0.33333333333333331</v>
      </c>
    </row>
    <row r="3" spans="1:19" x14ac:dyDescent="0.25">
      <c r="B3" t="s">
        <v>23</v>
      </c>
      <c r="D3" t="str">
        <f>"&gt;"</f>
        <v>&gt;</v>
      </c>
      <c r="F3" t="str">
        <f>"&lt;"</f>
        <v>&lt;</v>
      </c>
      <c r="H3" t="str">
        <f>"&lt;"</f>
        <v>&lt;</v>
      </c>
      <c r="I3" t="s">
        <v>3</v>
      </c>
      <c r="J3" t="s">
        <v>4</v>
      </c>
      <c r="K3" t="s">
        <v>5</v>
      </c>
      <c r="L3" t="s">
        <v>6</v>
      </c>
      <c r="M3" t="s">
        <v>20</v>
      </c>
      <c r="N3" t="s">
        <v>21</v>
      </c>
      <c r="O3" t="s">
        <v>12</v>
      </c>
      <c r="P3" t="s">
        <v>15</v>
      </c>
      <c r="Q3" t="s">
        <v>16</v>
      </c>
      <c r="R3" t="s">
        <v>18</v>
      </c>
    </row>
    <row r="4" spans="1:19" x14ac:dyDescent="0.25">
      <c r="A4" t="str">
        <f>IF($B$3="&lt;","&gt;","&lt;")&amp;Table1345[[#This Row],[sepal_length]]</f>
        <v>&gt;4.3</v>
      </c>
      <c r="B4" t="str">
        <f>$B$3&amp;"="&amp;Table1345[[#This Row],[sepal_length]]</f>
        <v>&lt;=4.3</v>
      </c>
      <c r="C4" t="str">
        <f>IF($D$3="&lt;","&gt;","&lt;")&amp;Table1345[[#This Row],[sepal_width]]</f>
        <v>&lt;3</v>
      </c>
      <c r="D4" t="str">
        <f>$D$3&amp;"="&amp;Table1345[[#This Row],[sepal_width]]</f>
        <v>&gt;=3</v>
      </c>
      <c r="E4" t="str">
        <f>IF($F$3="&lt;","&gt;","&lt;")&amp;Table1345[[#This Row],[petal_length]]</f>
        <v>&gt;1.1</v>
      </c>
      <c r="F4" t="str">
        <f>$F$3&amp;"="&amp;Table1345[[#This Row],[petal_length]]</f>
        <v>&lt;=1.1</v>
      </c>
      <c r="G4" t="str">
        <f>IF($H$3="&lt;","&gt;","&lt;")&amp;Table1345[[#This Row],[petal_width]]</f>
        <v>&gt;0.1</v>
      </c>
      <c r="H4" t="str">
        <f>$H$3&amp;"="&amp;Table1345[[#This Row],[petal_width]]</f>
        <v>&lt;=0.1</v>
      </c>
      <c r="I4">
        <v>4.3</v>
      </c>
      <c r="J4">
        <v>3</v>
      </c>
      <c r="K4">
        <v>1.1000000000000001</v>
      </c>
      <c r="L4">
        <v>0.1</v>
      </c>
      <c r="M4">
        <v>0</v>
      </c>
      <c r="N4">
        <f>1-Table1345[[#This Row],[versacolor]]</f>
        <v>1</v>
      </c>
      <c r="O4">
        <f>(SUMIF(Table1345[sepal_length],B4,Table1345[versacolor])+SUMIF(Table1345[sepal_length],A4,Table1345[not versacolor]))/150</f>
        <v>0.66</v>
      </c>
      <c r="P4">
        <f>(SUMIF(Table1345[sepal_width],D4,Table1345[versacolor])+SUMIF(Table1345[sepal_width],C4,Table1345[not versacolor]))/150</f>
        <v>0.26</v>
      </c>
      <c r="Q4">
        <f>(SUMIF(Table1345[petal_length],F4,Table1345[versacolor])+SUMIF(Table1345[petal_length],E4,Table1345[not versacolor]))/150</f>
        <v>0.65333333333333332</v>
      </c>
      <c r="R4">
        <f>(SUMIF(Table1345[petal_width],H4,Table1345[versacolor])+SUMIF(Table1345[petal_width],G4,Table1345[not versacolor]))/150</f>
        <v>0.62666666666666671</v>
      </c>
    </row>
    <row r="5" spans="1:19" x14ac:dyDescent="0.25">
      <c r="A5" t="str">
        <f>IF($B$3="&lt;","&gt;","&lt;")&amp;Table1345[[#This Row],[sepal_length]]</f>
        <v>&gt;4.4</v>
      </c>
      <c r="B5" t="str">
        <f>$B$3&amp;"="&amp;Table1345[[#This Row],[sepal_length]]</f>
        <v>&lt;=4.4</v>
      </c>
      <c r="C5" t="str">
        <f>IF($D$3="&lt;","&gt;","&lt;")&amp;Table1345[[#This Row],[sepal_width]]</f>
        <v>&lt;2.9</v>
      </c>
      <c r="D5" t="str">
        <f>$D$3&amp;"="&amp;Table1345[[#This Row],[sepal_width]]</f>
        <v>&gt;=2.9</v>
      </c>
      <c r="E5" t="str">
        <f>IF($F$3="&lt;","&gt;","&lt;")&amp;Table1345[[#This Row],[petal_length]]</f>
        <v>&gt;1.4</v>
      </c>
      <c r="F5" t="str">
        <f>$F$3&amp;"="&amp;Table1345[[#This Row],[petal_length]]</f>
        <v>&lt;=1.4</v>
      </c>
      <c r="G5" t="str">
        <f>IF($H$3="&lt;","&gt;","&lt;")&amp;Table1345[[#This Row],[petal_width]]</f>
        <v>&gt;0.2</v>
      </c>
      <c r="H5" t="str">
        <f>$H$3&amp;"="&amp;Table1345[[#This Row],[petal_width]]</f>
        <v>&lt;=0.2</v>
      </c>
      <c r="I5">
        <v>4.4000000000000004</v>
      </c>
      <c r="J5">
        <v>2.9</v>
      </c>
      <c r="K5">
        <v>1.4</v>
      </c>
      <c r="L5">
        <v>0.2</v>
      </c>
      <c r="M5">
        <v>0</v>
      </c>
      <c r="N5">
        <f>1-Table1345[[#This Row],[versacolor]]</f>
        <v>1</v>
      </c>
      <c r="O5">
        <f>(SUMIF(Table1345[sepal_length],B5,Table1345[versacolor])+SUMIF(Table1345[sepal_length],A5,Table1345[not versacolor]))/150</f>
        <v>0.64</v>
      </c>
      <c r="P5">
        <f>(SUMIF(Table1345[sepal_width],D5,Table1345[versacolor])+SUMIF(Table1345[sepal_width],C5,Table1345[not versacolor]))/150</f>
        <v>0.28666666666666668</v>
      </c>
      <c r="Q5">
        <f>(SUMIF(Table1345[petal_length],F5,Table1345[versacolor])+SUMIF(Table1345[petal_length],E5,Table1345[not versacolor]))/150</f>
        <v>0.51333333333333331</v>
      </c>
      <c r="R5">
        <f>(SUMIF(Table1345[petal_width],H5,Table1345[versacolor])+SUMIF(Table1345[petal_width],G5,Table1345[not versacolor]))/150</f>
        <v>0.44</v>
      </c>
    </row>
    <row r="6" spans="1:19" x14ac:dyDescent="0.25">
      <c r="A6" t="str">
        <f>IF($B$3="&lt;","&gt;","&lt;")&amp;Table1345[[#This Row],[sepal_length]]</f>
        <v>&gt;4.4</v>
      </c>
      <c r="B6" t="str">
        <f>$B$3&amp;"="&amp;Table1345[[#This Row],[sepal_length]]</f>
        <v>&lt;=4.4</v>
      </c>
      <c r="C6" t="str">
        <f>IF($D$3="&lt;","&gt;","&lt;")&amp;Table1345[[#This Row],[sepal_width]]</f>
        <v>&lt;3</v>
      </c>
      <c r="D6" t="str">
        <f>$D$3&amp;"="&amp;Table1345[[#This Row],[sepal_width]]</f>
        <v>&gt;=3</v>
      </c>
      <c r="E6" t="str">
        <f>IF($F$3="&lt;","&gt;","&lt;")&amp;Table1345[[#This Row],[petal_length]]</f>
        <v>&gt;1.3</v>
      </c>
      <c r="F6" t="str">
        <f>$F$3&amp;"="&amp;Table1345[[#This Row],[petal_length]]</f>
        <v>&lt;=1.3</v>
      </c>
      <c r="G6" t="str">
        <f>IF($H$3="&lt;","&gt;","&lt;")&amp;Table1345[[#This Row],[petal_width]]</f>
        <v>&gt;0.2</v>
      </c>
      <c r="H6" t="str">
        <f>$H$3&amp;"="&amp;Table1345[[#This Row],[petal_width]]</f>
        <v>&lt;=0.2</v>
      </c>
      <c r="I6">
        <v>4.4000000000000004</v>
      </c>
      <c r="J6">
        <v>3</v>
      </c>
      <c r="K6">
        <v>1.3</v>
      </c>
      <c r="L6">
        <v>0.2</v>
      </c>
      <c r="M6">
        <v>0</v>
      </c>
      <c r="N6">
        <f>1-Table1345[[#This Row],[versacolor]]</f>
        <v>1</v>
      </c>
      <c r="O6">
        <f>(SUMIF(Table1345[sepal_length],B6,Table1345[versacolor])+SUMIF(Table1345[sepal_length],A6,Table1345[not versacolor]))/150</f>
        <v>0.64</v>
      </c>
      <c r="P6">
        <f>(SUMIF(Table1345[sepal_width],D6,Table1345[versacolor])+SUMIF(Table1345[sepal_width],C6,Table1345[not versacolor]))/150</f>
        <v>0.26</v>
      </c>
      <c r="Q6">
        <f>(SUMIF(Table1345[petal_length],F6,Table1345[versacolor])+SUMIF(Table1345[petal_length],E6,Table1345[not versacolor]))/150</f>
        <v>0.59333333333333338</v>
      </c>
      <c r="R6">
        <f>(SUMIF(Table1345[petal_width],H6,Table1345[versacolor])+SUMIF(Table1345[petal_width],G6,Table1345[not versacolor]))/150</f>
        <v>0.44</v>
      </c>
    </row>
    <row r="7" spans="1:19" x14ac:dyDescent="0.25">
      <c r="A7" t="str">
        <f>IF($B$3="&lt;","&gt;","&lt;")&amp;Table1345[[#This Row],[sepal_length]]</f>
        <v>&gt;4.4</v>
      </c>
      <c r="B7" t="str">
        <f>$B$3&amp;"="&amp;Table1345[[#This Row],[sepal_length]]</f>
        <v>&lt;=4.4</v>
      </c>
      <c r="C7" t="str">
        <f>IF($D$3="&lt;","&gt;","&lt;")&amp;Table1345[[#This Row],[sepal_width]]</f>
        <v>&lt;3.2</v>
      </c>
      <c r="D7" t="str">
        <f>$D$3&amp;"="&amp;Table1345[[#This Row],[sepal_width]]</f>
        <v>&gt;=3.2</v>
      </c>
      <c r="E7" t="str">
        <f>IF($F$3="&lt;","&gt;","&lt;")&amp;Table1345[[#This Row],[petal_length]]</f>
        <v>&gt;1.3</v>
      </c>
      <c r="F7" t="str">
        <f>$F$3&amp;"="&amp;Table1345[[#This Row],[petal_length]]</f>
        <v>&lt;=1.3</v>
      </c>
      <c r="G7" t="str">
        <f>IF($H$3="&lt;","&gt;","&lt;")&amp;Table1345[[#This Row],[petal_width]]</f>
        <v>&gt;0.2</v>
      </c>
      <c r="H7" t="str">
        <f>$H$3&amp;"="&amp;Table1345[[#This Row],[petal_width]]</f>
        <v>&lt;=0.2</v>
      </c>
      <c r="I7">
        <v>4.4000000000000004</v>
      </c>
      <c r="J7">
        <v>3.2</v>
      </c>
      <c r="K7">
        <v>1.3</v>
      </c>
      <c r="L7">
        <v>0.2</v>
      </c>
      <c r="M7">
        <v>0</v>
      </c>
      <c r="N7">
        <f>1-Table1345[[#This Row],[versacolor]]</f>
        <v>1</v>
      </c>
      <c r="O7">
        <f>(SUMIF(Table1345[sepal_length],B7,Table1345[versacolor])+SUMIF(Table1345[sepal_length],A7,Table1345[not versacolor]))/150</f>
        <v>0.64</v>
      </c>
      <c r="P7">
        <f>(SUMIF(Table1345[sepal_width],D7,Table1345[versacolor])+SUMIF(Table1345[sepal_width],C7,Table1345[not versacolor]))/150</f>
        <v>0.36666666666666664</v>
      </c>
      <c r="Q7">
        <f>(SUMIF(Table1345[petal_length],F7,Table1345[versacolor])+SUMIF(Table1345[petal_length],E7,Table1345[not versacolor]))/150</f>
        <v>0.59333333333333338</v>
      </c>
      <c r="R7">
        <f>(SUMIF(Table1345[petal_width],H7,Table1345[versacolor])+SUMIF(Table1345[petal_width],G7,Table1345[not versacolor]))/150</f>
        <v>0.44</v>
      </c>
    </row>
    <row r="8" spans="1:19" x14ac:dyDescent="0.25">
      <c r="A8" t="str">
        <f>IF($B$3="&lt;","&gt;","&lt;")&amp;Table1345[[#This Row],[sepal_length]]</f>
        <v>&gt;4.5</v>
      </c>
      <c r="B8" t="str">
        <f>$B$3&amp;"="&amp;Table1345[[#This Row],[sepal_length]]</f>
        <v>&lt;=4.5</v>
      </c>
      <c r="C8" t="str">
        <f>IF($D$3="&lt;","&gt;","&lt;")&amp;Table1345[[#This Row],[sepal_width]]</f>
        <v>&lt;2.3</v>
      </c>
      <c r="D8" t="str">
        <f>$D$3&amp;"="&amp;Table1345[[#This Row],[sepal_width]]</f>
        <v>&gt;=2.3</v>
      </c>
      <c r="E8" t="str">
        <f>IF($F$3="&lt;","&gt;","&lt;")&amp;Table1345[[#This Row],[petal_length]]</f>
        <v>&gt;1.3</v>
      </c>
      <c r="F8" t="str">
        <f>$F$3&amp;"="&amp;Table1345[[#This Row],[petal_length]]</f>
        <v>&lt;=1.3</v>
      </c>
      <c r="G8" t="str">
        <f>IF($H$3="&lt;","&gt;","&lt;")&amp;Table1345[[#This Row],[petal_width]]</f>
        <v>&gt;0.3</v>
      </c>
      <c r="H8" t="str">
        <f>$H$3&amp;"="&amp;Table1345[[#This Row],[petal_width]]</f>
        <v>&lt;=0.3</v>
      </c>
      <c r="I8">
        <v>4.5</v>
      </c>
      <c r="J8">
        <v>2.2999999999999998</v>
      </c>
      <c r="K8">
        <v>1.3</v>
      </c>
      <c r="L8">
        <v>0.3</v>
      </c>
      <c r="M8">
        <v>0</v>
      </c>
      <c r="N8">
        <f>1-Table1345[[#This Row],[versacolor]]</f>
        <v>1</v>
      </c>
      <c r="O8">
        <f>(SUMIF(Table1345[sepal_length],B8,Table1345[versacolor])+SUMIF(Table1345[sepal_length],A8,Table1345[not versacolor]))/150</f>
        <v>0.6333333333333333</v>
      </c>
      <c r="P8">
        <f>(SUMIF(Table1345[sepal_width],D8,Table1345[versacolor])+SUMIF(Table1345[sepal_width],C8,Table1345[not versacolor]))/150</f>
        <v>0.32</v>
      </c>
      <c r="Q8">
        <f>(SUMIF(Table1345[petal_length],F8,Table1345[versacolor])+SUMIF(Table1345[petal_length],E8,Table1345[not versacolor]))/150</f>
        <v>0.59333333333333338</v>
      </c>
      <c r="R8">
        <f>(SUMIF(Table1345[petal_width],H8,Table1345[versacolor])+SUMIF(Table1345[petal_width],G8,Table1345[not versacolor]))/150</f>
        <v>0.39333333333333331</v>
      </c>
    </row>
    <row r="9" spans="1:19" x14ac:dyDescent="0.25">
      <c r="A9" t="str">
        <f>IF($B$3="&lt;","&gt;","&lt;")&amp;Table1345[[#This Row],[sepal_length]]</f>
        <v>&gt;4.6</v>
      </c>
      <c r="B9" t="str">
        <f>$B$3&amp;"="&amp;Table1345[[#This Row],[sepal_length]]</f>
        <v>&lt;=4.6</v>
      </c>
      <c r="C9" t="str">
        <f>IF($D$3="&lt;","&gt;","&lt;")&amp;Table1345[[#This Row],[sepal_width]]</f>
        <v>&lt;3.1</v>
      </c>
      <c r="D9" t="str">
        <f>$D$3&amp;"="&amp;Table1345[[#This Row],[sepal_width]]</f>
        <v>&gt;=3.1</v>
      </c>
      <c r="E9" t="str">
        <f>IF($F$3="&lt;","&gt;","&lt;")&amp;Table1345[[#This Row],[petal_length]]</f>
        <v>&gt;1.5</v>
      </c>
      <c r="F9" t="str">
        <f>$F$3&amp;"="&amp;Table1345[[#This Row],[petal_length]]</f>
        <v>&lt;=1.5</v>
      </c>
      <c r="G9" t="str">
        <f>IF($H$3="&lt;","&gt;","&lt;")&amp;Table1345[[#This Row],[petal_width]]</f>
        <v>&gt;0.2</v>
      </c>
      <c r="H9" t="str">
        <f>$H$3&amp;"="&amp;Table1345[[#This Row],[petal_width]]</f>
        <v>&lt;=0.2</v>
      </c>
      <c r="I9">
        <v>4.5999999999999996</v>
      </c>
      <c r="J9">
        <v>3.1</v>
      </c>
      <c r="K9">
        <v>1.5</v>
      </c>
      <c r="L9">
        <v>0.2</v>
      </c>
      <c r="M9">
        <v>0</v>
      </c>
      <c r="N9">
        <f>1-Table1345[[#This Row],[versacolor]]</f>
        <v>1</v>
      </c>
      <c r="O9">
        <f>(SUMIF(Table1345[sepal_length],B9,Table1345[versacolor])+SUMIF(Table1345[sepal_length],A9,Table1345[not versacolor]))/150</f>
        <v>0.60666666666666669</v>
      </c>
      <c r="P9">
        <f>(SUMIF(Table1345[sepal_width],D9,Table1345[versacolor])+SUMIF(Table1345[sepal_width],C9,Table1345[not versacolor]))/150</f>
        <v>0.32666666666666666</v>
      </c>
      <c r="Q9">
        <f>(SUMIF(Table1345[petal_length],F9,Table1345[versacolor])+SUMIF(Table1345[petal_length],E9,Table1345[not versacolor]))/150</f>
        <v>0.42</v>
      </c>
      <c r="R9">
        <f>(SUMIF(Table1345[petal_width],H9,Table1345[versacolor])+SUMIF(Table1345[petal_width],G9,Table1345[not versacolor]))/150</f>
        <v>0.44</v>
      </c>
    </row>
    <row r="10" spans="1:19" x14ac:dyDescent="0.25">
      <c r="A10" t="str">
        <f>IF($B$3="&lt;","&gt;","&lt;")&amp;Table1345[[#This Row],[sepal_length]]</f>
        <v>&gt;4.6</v>
      </c>
      <c r="B10" t="str">
        <f>$B$3&amp;"="&amp;Table1345[[#This Row],[sepal_length]]</f>
        <v>&lt;=4.6</v>
      </c>
      <c r="C10" t="str">
        <f>IF($D$3="&lt;","&gt;","&lt;")&amp;Table1345[[#This Row],[sepal_width]]</f>
        <v>&lt;3.2</v>
      </c>
      <c r="D10" t="str">
        <f>$D$3&amp;"="&amp;Table1345[[#This Row],[sepal_width]]</f>
        <v>&gt;=3.2</v>
      </c>
      <c r="E10" t="str">
        <f>IF($F$3="&lt;","&gt;","&lt;")&amp;Table1345[[#This Row],[petal_length]]</f>
        <v>&gt;1.4</v>
      </c>
      <c r="F10" t="str">
        <f>$F$3&amp;"="&amp;Table1345[[#This Row],[petal_length]]</f>
        <v>&lt;=1.4</v>
      </c>
      <c r="G10" t="str">
        <f>IF($H$3="&lt;","&gt;","&lt;")&amp;Table1345[[#This Row],[petal_width]]</f>
        <v>&gt;0.2</v>
      </c>
      <c r="H10" t="str">
        <f>$H$3&amp;"="&amp;Table1345[[#This Row],[petal_width]]</f>
        <v>&lt;=0.2</v>
      </c>
      <c r="I10">
        <v>4.5999999999999996</v>
      </c>
      <c r="J10">
        <v>3.2</v>
      </c>
      <c r="K10">
        <v>1.4</v>
      </c>
      <c r="L10">
        <v>0.2</v>
      </c>
      <c r="M10">
        <v>0</v>
      </c>
      <c r="N10">
        <f>1-Table1345[[#This Row],[versacolor]]</f>
        <v>1</v>
      </c>
      <c r="O10">
        <f>(SUMIF(Table1345[sepal_length],B10,Table1345[versacolor])+SUMIF(Table1345[sepal_length],A10,Table1345[not versacolor]))/150</f>
        <v>0.60666666666666669</v>
      </c>
      <c r="P10">
        <f>(SUMIF(Table1345[sepal_width],D10,Table1345[versacolor])+SUMIF(Table1345[sepal_width],C10,Table1345[not versacolor]))/150</f>
        <v>0.36666666666666664</v>
      </c>
      <c r="Q10">
        <f>(SUMIF(Table1345[petal_length],F10,Table1345[versacolor])+SUMIF(Table1345[petal_length],E10,Table1345[not versacolor]))/150</f>
        <v>0.51333333333333331</v>
      </c>
      <c r="R10">
        <f>(SUMIF(Table1345[petal_width],H10,Table1345[versacolor])+SUMIF(Table1345[petal_width],G10,Table1345[not versacolor]))/150</f>
        <v>0.44</v>
      </c>
    </row>
    <row r="11" spans="1:19" x14ac:dyDescent="0.25">
      <c r="A11" t="str">
        <f>IF($B$3="&lt;","&gt;","&lt;")&amp;Table1345[[#This Row],[sepal_length]]</f>
        <v>&gt;4.6</v>
      </c>
      <c r="B11" t="str">
        <f>$B$3&amp;"="&amp;Table1345[[#This Row],[sepal_length]]</f>
        <v>&lt;=4.6</v>
      </c>
      <c r="C11" t="str">
        <f>IF($D$3="&lt;","&gt;","&lt;")&amp;Table1345[[#This Row],[sepal_width]]</f>
        <v>&lt;3.4</v>
      </c>
      <c r="D11" t="str">
        <f>$D$3&amp;"="&amp;Table1345[[#This Row],[sepal_width]]</f>
        <v>&gt;=3.4</v>
      </c>
      <c r="E11" t="str">
        <f>IF($F$3="&lt;","&gt;","&lt;")&amp;Table1345[[#This Row],[petal_length]]</f>
        <v>&gt;1.4</v>
      </c>
      <c r="F11" t="str">
        <f>$F$3&amp;"="&amp;Table1345[[#This Row],[petal_length]]</f>
        <v>&lt;=1.4</v>
      </c>
      <c r="G11" t="str">
        <f>IF($H$3="&lt;","&gt;","&lt;")&amp;Table1345[[#This Row],[petal_width]]</f>
        <v>&gt;0.3</v>
      </c>
      <c r="H11" t="str">
        <f>$H$3&amp;"="&amp;Table1345[[#This Row],[petal_width]]</f>
        <v>&lt;=0.3</v>
      </c>
      <c r="I11">
        <v>4.5999999999999996</v>
      </c>
      <c r="J11">
        <v>3.4</v>
      </c>
      <c r="K11">
        <v>1.4</v>
      </c>
      <c r="L11">
        <v>0.3</v>
      </c>
      <c r="M11">
        <v>0</v>
      </c>
      <c r="N11">
        <f>1-Table1345[[#This Row],[versacolor]]</f>
        <v>1</v>
      </c>
      <c r="O11">
        <f>(SUMIF(Table1345[sepal_length],B11,Table1345[versacolor])+SUMIF(Table1345[sepal_length],A11,Table1345[not versacolor]))/150</f>
        <v>0.60666666666666669</v>
      </c>
      <c r="P11">
        <f>(SUMIF(Table1345[sepal_width],D11,Table1345[versacolor])+SUMIF(Table1345[sepal_width],C11,Table1345[not versacolor]))/150</f>
        <v>0.44</v>
      </c>
      <c r="Q11">
        <f>(SUMIF(Table1345[petal_length],F11,Table1345[versacolor])+SUMIF(Table1345[petal_length],E11,Table1345[not versacolor]))/150</f>
        <v>0.51333333333333331</v>
      </c>
      <c r="R11">
        <f>(SUMIF(Table1345[petal_width],H11,Table1345[versacolor])+SUMIF(Table1345[petal_width],G11,Table1345[not versacolor]))/150</f>
        <v>0.39333333333333331</v>
      </c>
    </row>
    <row r="12" spans="1:19" x14ac:dyDescent="0.25">
      <c r="A12" t="str">
        <f>IF($B$3="&lt;","&gt;","&lt;")&amp;Table1345[[#This Row],[sepal_length]]</f>
        <v>&gt;4.6</v>
      </c>
      <c r="B12" t="str">
        <f>$B$3&amp;"="&amp;Table1345[[#This Row],[sepal_length]]</f>
        <v>&lt;=4.6</v>
      </c>
      <c r="C12" t="str">
        <f>IF($D$3="&lt;","&gt;","&lt;")&amp;Table1345[[#This Row],[sepal_width]]</f>
        <v>&lt;3.6</v>
      </c>
      <c r="D12" t="str">
        <f>$D$3&amp;"="&amp;Table1345[[#This Row],[sepal_width]]</f>
        <v>&gt;=3.6</v>
      </c>
      <c r="E12" t="str">
        <f>IF($F$3="&lt;","&gt;","&lt;")&amp;Table1345[[#This Row],[petal_length]]</f>
        <v>&gt;1</v>
      </c>
      <c r="F12" t="str">
        <f>$F$3&amp;"="&amp;Table1345[[#This Row],[petal_length]]</f>
        <v>&lt;=1</v>
      </c>
      <c r="G12" t="str">
        <f>IF($H$3="&lt;","&gt;","&lt;")&amp;Table1345[[#This Row],[petal_width]]</f>
        <v>&gt;0.2</v>
      </c>
      <c r="H12" t="str">
        <f>$H$3&amp;"="&amp;Table1345[[#This Row],[petal_width]]</f>
        <v>&lt;=0.2</v>
      </c>
      <c r="I12">
        <v>4.5999999999999996</v>
      </c>
      <c r="J12">
        <v>3.6</v>
      </c>
      <c r="K12">
        <v>1</v>
      </c>
      <c r="L12">
        <v>0.2</v>
      </c>
      <c r="M12">
        <v>0</v>
      </c>
      <c r="N12">
        <f>1-Table1345[[#This Row],[versacolor]]</f>
        <v>1</v>
      </c>
      <c r="O12">
        <f>(SUMIF(Table1345[sepal_length],B12,Table1345[versacolor])+SUMIF(Table1345[sepal_length],A12,Table1345[not versacolor]))/150</f>
        <v>0.60666666666666669</v>
      </c>
      <c r="P12">
        <f>(SUMIF(Table1345[sepal_width],D12,Table1345[versacolor])+SUMIF(Table1345[sepal_width],C12,Table1345[not versacolor]))/150</f>
        <v>0.54666666666666663</v>
      </c>
      <c r="Q12">
        <f>(SUMIF(Table1345[petal_length],F12,Table1345[versacolor])+SUMIF(Table1345[petal_length],E12,Table1345[not versacolor]))/150</f>
        <v>0.66</v>
      </c>
      <c r="R12">
        <f>(SUMIF(Table1345[petal_width],H12,Table1345[versacolor])+SUMIF(Table1345[petal_width],G12,Table1345[not versacolor]))/150</f>
        <v>0.44</v>
      </c>
    </row>
    <row r="13" spans="1:19" x14ac:dyDescent="0.25">
      <c r="A13" t="str">
        <f>IF($B$3="&lt;","&gt;","&lt;")&amp;Table1345[[#This Row],[sepal_length]]</f>
        <v>&gt;4.7</v>
      </c>
      <c r="B13" t="str">
        <f>$B$3&amp;"="&amp;Table1345[[#This Row],[sepal_length]]</f>
        <v>&lt;=4.7</v>
      </c>
      <c r="C13" t="str">
        <f>IF($D$3="&lt;","&gt;","&lt;")&amp;Table1345[[#This Row],[sepal_width]]</f>
        <v>&lt;3.2</v>
      </c>
      <c r="D13" t="str">
        <f>$D$3&amp;"="&amp;Table1345[[#This Row],[sepal_width]]</f>
        <v>&gt;=3.2</v>
      </c>
      <c r="E13" t="str">
        <f>IF($F$3="&lt;","&gt;","&lt;")&amp;Table1345[[#This Row],[petal_length]]</f>
        <v>&gt;1.3</v>
      </c>
      <c r="F13" t="str">
        <f>$F$3&amp;"="&amp;Table1345[[#This Row],[petal_length]]</f>
        <v>&lt;=1.3</v>
      </c>
      <c r="G13" t="str">
        <f>IF($H$3="&lt;","&gt;","&lt;")&amp;Table1345[[#This Row],[petal_width]]</f>
        <v>&gt;0.2</v>
      </c>
      <c r="H13" t="str">
        <f>$H$3&amp;"="&amp;Table1345[[#This Row],[petal_width]]</f>
        <v>&lt;=0.2</v>
      </c>
      <c r="I13">
        <v>4.7</v>
      </c>
      <c r="J13">
        <v>3.2</v>
      </c>
      <c r="K13">
        <v>1.3</v>
      </c>
      <c r="L13">
        <v>0.2</v>
      </c>
      <c r="M13">
        <v>0</v>
      </c>
      <c r="N13">
        <f>1-Table1345[[#This Row],[versacolor]]</f>
        <v>1</v>
      </c>
      <c r="O13">
        <f>(SUMIF(Table1345[sepal_length],B13,Table1345[versacolor])+SUMIF(Table1345[sepal_length],A13,Table1345[not versacolor]))/150</f>
        <v>0.59333333333333338</v>
      </c>
      <c r="P13">
        <f>(SUMIF(Table1345[sepal_width],D13,Table1345[versacolor])+SUMIF(Table1345[sepal_width],C13,Table1345[not versacolor]))/150</f>
        <v>0.36666666666666664</v>
      </c>
      <c r="Q13">
        <f>(SUMIF(Table1345[petal_length],F13,Table1345[versacolor])+SUMIF(Table1345[petal_length],E13,Table1345[not versacolor]))/150</f>
        <v>0.59333333333333338</v>
      </c>
      <c r="R13">
        <f>(SUMIF(Table1345[petal_width],H13,Table1345[versacolor])+SUMIF(Table1345[petal_width],G13,Table1345[not versacolor]))/150</f>
        <v>0.44</v>
      </c>
    </row>
    <row r="14" spans="1:19" x14ac:dyDescent="0.25">
      <c r="A14" t="str">
        <f>IF($B$3="&lt;","&gt;","&lt;")&amp;Table1345[[#This Row],[sepal_length]]</f>
        <v>&gt;4.7</v>
      </c>
      <c r="B14" t="str">
        <f>$B$3&amp;"="&amp;Table1345[[#This Row],[sepal_length]]</f>
        <v>&lt;=4.7</v>
      </c>
      <c r="C14" t="str">
        <f>IF($D$3="&lt;","&gt;","&lt;")&amp;Table1345[[#This Row],[sepal_width]]</f>
        <v>&lt;3.2</v>
      </c>
      <c r="D14" t="str">
        <f>$D$3&amp;"="&amp;Table1345[[#This Row],[sepal_width]]</f>
        <v>&gt;=3.2</v>
      </c>
      <c r="E14" t="str">
        <f>IF($F$3="&lt;","&gt;","&lt;")&amp;Table1345[[#This Row],[petal_length]]</f>
        <v>&gt;1.6</v>
      </c>
      <c r="F14" t="str">
        <f>$F$3&amp;"="&amp;Table1345[[#This Row],[petal_length]]</f>
        <v>&lt;=1.6</v>
      </c>
      <c r="G14" t="str">
        <f>IF($H$3="&lt;","&gt;","&lt;")&amp;Table1345[[#This Row],[petal_width]]</f>
        <v>&gt;0.2</v>
      </c>
      <c r="H14" t="str">
        <f>$H$3&amp;"="&amp;Table1345[[#This Row],[petal_width]]</f>
        <v>&lt;=0.2</v>
      </c>
      <c r="I14">
        <v>4.7</v>
      </c>
      <c r="J14">
        <v>3.2</v>
      </c>
      <c r="K14">
        <v>1.6</v>
      </c>
      <c r="L14">
        <v>0.2</v>
      </c>
      <c r="M14">
        <v>0</v>
      </c>
      <c r="N14">
        <f>1-Table1345[[#This Row],[versacolor]]</f>
        <v>1</v>
      </c>
      <c r="O14">
        <f>(SUMIF(Table1345[sepal_length],B14,Table1345[versacolor])+SUMIF(Table1345[sepal_length],A14,Table1345[not versacolor]))/150</f>
        <v>0.59333333333333338</v>
      </c>
      <c r="P14">
        <f>(SUMIF(Table1345[sepal_width],D14,Table1345[versacolor])+SUMIF(Table1345[sepal_width],C14,Table1345[not versacolor]))/150</f>
        <v>0.36666666666666664</v>
      </c>
      <c r="Q14">
        <f>(SUMIF(Table1345[petal_length],F14,Table1345[versacolor])+SUMIF(Table1345[petal_length],E14,Table1345[not versacolor]))/150</f>
        <v>0.37333333333333335</v>
      </c>
      <c r="R14">
        <f>(SUMIF(Table1345[petal_width],H14,Table1345[versacolor])+SUMIF(Table1345[petal_width],G14,Table1345[not versacolor]))/150</f>
        <v>0.44</v>
      </c>
    </row>
    <row r="15" spans="1:19" x14ac:dyDescent="0.25">
      <c r="A15" t="str">
        <f>IF($B$3="&lt;","&gt;","&lt;")&amp;Table1345[[#This Row],[sepal_length]]</f>
        <v>&gt;4.8</v>
      </c>
      <c r="B15" t="str">
        <f>$B$3&amp;"="&amp;Table1345[[#This Row],[sepal_length]]</f>
        <v>&lt;=4.8</v>
      </c>
      <c r="C15" t="str">
        <f>IF($D$3="&lt;","&gt;","&lt;")&amp;Table1345[[#This Row],[sepal_width]]</f>
        <v>&lt;3</v>
      </c>
      <c r="D15" t="str">
        <f>$D$3&amp;"="&amp;Table1345[[#This Row],[sepal_width]]</f>
        <v>&gt;=3</v>
      </c>
      <c r="E15" t="str">
        <f>IF($F$3="&lt;","&gt;","&lt;")&amp;Table1345[[#This Row],[petal_length]]</f>
        <v>&gt;1.4</v>
      </c>
      <c r="F15" t="str">
        <f>$F$3&amp;"="&amp;Table1345[[#This Row],[petal_length]]</f>
        <v>&lt;=1.4</v>
      </c>
      <c r="G15" t="str">
        <f>IF($H$3="&lt;","&gt;","&lt;")&amp;Table1345[[#This Row],[petal_width]]</f>
        <v>&gt;0.1</v>
      </c>
      <c r="H15" t="str">
        <f>$H$3&amp;"="&amp;Table1345[[#This Row],[petal_width]]</f>
        <v>&lt;=0.1</v>
      </c>
      <c r="I15">
        <v>4.8</v>
      </c>
      <c r="J15">
        <v>3</v>
      </c>
      <c r="K15">
        <v>1.4</v>
      </c>
      <c r="L15">
        <v>0.1</v>
      </c>
      <c r="M15">
        <v>0</v>
      </c>
      <c r="N15">
        <f>1-Table1345[[#This Row],[versacolor]]</f>
        <v>1</v>
      </c>
      <c r="O15">
        <f>(SUMIF(Table1345[sepal_length],B15,Table1345[versacolor])+SUMIF(Table1345[sepal_length],A15,Table1345[not versacolor]))/150</f>
        <v>0.56000000000000005</v>
      </c>
      <c r="P15">
        <f>(SUMIF(Table1345[sepal_width],D15,Table1345[versacolor])+SUMIF(Table1345[sepal_width],C15,Table1345[not versacolor]))/150</f>
        <v>0.26</v>
      </c>
      <c r="Q15">
        <f>(SUMIF(Table1345[petal_length],F15,Table1345[versacolor])+SUMIF(Table1345[petal_length],E15,Table1345[not versacolor]))/150</f>
        <v>0.51333333333333331</v>
      </c>
      <c r="R15">
        <f>(SUMIF(Table1345[petal_width],H15,Table1345[versacolor])+SUMIF(Table1345[petal_width],G15,Table1345[not versacolor]))/150</f>
        <v>0.62666666666666671</v>
      </c>
    </row>
    <row r="16" spans="1:19" x14ac:dyDescent="0.25">
      <c r="A16" t="str">
        <f>IF($B$3="&lt;","&gt;","&lt;")&amp;Table1345[[#This Row],[sepal_length]]</f>
        <v>&gt;4.8</v>
      </c>
      <c r="B16" t="str">
        <f>$B$3&amp;"="&amp;Table1345[[#This Row],[sepal_length]]</f>
        <v>&lt;=4.8</v>
      </c>
      <c r="C16" t="str">
        <f>IF($D$3="&lt;","&gt;","&lt;")&amp;Table1345[[#This Row],[sepal_width]]</f>
        <v>&lt;3</v>
      </c>
      <c r="D16" t="str">
        <f>$D$3&amp;"="&amp;Table1345[[#This Row],[sepal_width]]</f>
        <v>&gt;=3</v>
      </c>
      <c r="E16" t="str">
        <f>IF($F$3="&lt;","&gt;","&lt;")&amp;Table1345[[#This Row],[petal_length]]</f>
        <v>&gt;1.4</v>
      </c>
      <c r="F16" t="str">
        <f>$F$3&amp;"="&amp;Table1345[[#This Row],[petal_length]]</f>
        <v>&lt;=1.4</v>
      </c>
      <c r="G16" t="str">
        <f>IF($H$3="&lt;","&gt;","&lt;")&amp;Table1345[[#This Row],[petal_width]]</f>
        <v>&gt;0.3</v>
      </c>
      <c r="H16" t="str">
        <f>$H$3&amp;"="&amp;Table1345[[#This Row],[petal_width]]</f>
        <v>&lt;=0.3</v>
      </c>
      <c r="I16">
        <v>4.8</v>
      </c>
      <c r="J16">
        <v>3</v>
      </c>
      <c r="K16">
        <v>1.4</v>
      </c>
      <c r="L16">
        <v>0.3</v>
      </c>
      <c r="M16">
        <v>0</v>
      </c>
      <c r="N16">
        <f>1-Table1345[[#This Row],[versacolor]]</f>
        <v>1</v>
      </c>
      <c r="O16">
        <f>(SUMIF(Table1345[sepal_length],B16,Table1345[versacolor])+SUMIF(Table1345[sepal_length],A16,Table1345[not versacolor]))/150</f>
        <v>0.56000000000000005</v>
      </c>
      <c r="P16">
        <f>(SUMIF(Table1345[sepal_width],D16,Table1345[versacolor])+SUMIF(Table1345[sepal_width],C16,Table1345[not versacolor]))/150</f>
        <v>0.26</v>
      </c>
      <c r="Q16">
        <f>(SUMIF(Table1345[petal_length],F16,Table1345[versacolor])+SUMIF(Table1345[petal_length],E16,Table1345[not versacolor]))/150</f>
        <v>0.51333333333333331</v>
      </c>
      <c r="R16">
        <f>(SUMIF(Table1345[petal_width],H16,Table1345[versacolor])+SUMIF(Table1345[petal_width],G16,Table1345[not versacolor]))/150</f>
        <v>0.39333333333333331</v>
      </c>
    </row>
    <row r="17" spans="1:18" x14ac:dyDescent="0.25">
      <c r="A17" t="str">
        <f>IF($B$3="&lt;","&gt;","&lt;")&amp;Table1345[[#This Row],[sepal_length]]</f>
        <v>&gt;4.8</v>
      </c>
      <c r="B17" t="str">
        <f>$B$3&amp;"="&amp;Table1345[[#This Row],[sepal_length]]</f>
        <v>&lt;=4.8</v>
      </c>
      <c r="C17" t="str">
        <f>IF($D$3="&lt;","&gt;","&lt;")&amp;Table1345[[#This Row],[sepal_width]]</f>
        <v>&lt;3.1</v>
      </c>
      <c r="D17" t="str">
        <f>$D$3&amp;"="&amp;Table1345[[#This Row],[sepal_width]]</f>
        <v>&gt;=3.1</v>
      </c>
      <c r="E17" t="str">
        <f>IF($F$3="&lt;","&gt;","&lt;")&amp;Table1345[[#This Row],[petal_length]]</f>
        <v>&gt;1.6</v>
      </c>
      <c r="F17" t="str">
        <f>$F$3&amp;"="&amp;Table1345[[#This Row],[petal_length]]</f>
        <v>&lt;=1.6</v>
      </c>
      <c r="G17" t="str">
        <f>IF($H$3="&lt;","&gt;","&lt;")&amp;Table1345[[#This Row],[petal_width]]</f>
        <v>&gt;0.2</v>
      </c>
      <c r="H17" t="str">
        <f>$H$3&amp;"="&amp;Table1345[[#This Row],[petal_width]]</f>
        <v>&lt;=0.2</v>
      </c>
      <c r="I17">
        <v>4.8</v>
      </c>
      <c r="J17">
        <v>3.1</v>
      </c>
      <c r="K17">
        <v>1.6</v>
      </c>
      <c r="L17">
        <v>0.2</v>
      </c>
      <c r="M17">
        <v>0</v>
      </c>
      <c r="N17">
        <f>1-Table1345[[#This Row],[versacolor]]</f>
        <v>1</v>
      </c>
      <c r="O17">
        <f>(SUMIF(Table1345[sepal_length],B17,Table1345[versacolor])+SUMIF(Table1345[sepal_length],A17,Table1345[not versacolor]))/150</f>
        <v>0.56000000000000005</v>
      </c>
      <c r="P17">
        <f>(SUMIF(Table1345[sepal_width],D17,Table1345[versacolor])+SUMIF(Table1345[sepal_width],C17,Table1345[not versacolor]))/150</f>
        <v>0.32666666666666666</v>
      </c>
      <c r="Q17">
        <f>(SUMIF(Table1345[petal_length],F17,Table1345[versacolor])+SUMIF(Table1345[petal_length],E17,Table1345[not versacolor]))/150</f>
        <v>0.37333333333333335</v>
      </c>
      <c r="R17">
        <f>(SUMIF(Table1345[petal_width],H17,Table1345[versacolor])+SUMIF(Table1345[petal_width],G17,Table1345[not versacolor]))/150</f>
        <v>0.44</v>
      </c>
    </row>
    <row r="18" spans="1:18" x14ac:dyDescent="0.25">
      <c r="A18" t="str">
        <f>IF($B$3="&lt;","&gt;","&lt;")&amp;Table1345[[#This Row],[sepal_length]]</f>
        <v>&gt;4.8</v>
      </c>
      <c r="B18" t="str">
        <f>$B$3&amp;"="&amp;Table1345[[#This Row],[sepal_length]]</f>
        <v>&lt;=4.8</v>
      </c>
      <c r="C18" t="str">
        <f>IF($D$3="&lt;","&gt;","&lt;")&amp;Table1345[[#This Row],[sepal_width]]</f>
        <v>&lt;3.4</v>
      </c>
      <c r="D18" t="str">
        <f>$D$3&amp;"="&amp;Table1345[[#This Row],[sepal_width]]</f>
        <v>&gt;=3.4</v>
      </c>
      <c r="E18" t="str">
        <f>IF($F$3="&lt;","&gt;","&lt;")&amp;Table1345[[#This Row],[petal_length]]</f>
        <v>&gt;1.6</v>
      </c>
      <c r="F18" t="str">
        <f>$F$3&amp;"="&amp;Table1345[[#This Row],[petal_length]]</f>
        <v>&lt;=1.6</v>
      </c>
      <c r="G18" t="str">
        <f>IF($H$3="&lt;","&gt;","&lt;")&amp;Table1345[[#This Row],[petal_width]]</f>
        <v>&gt;0.2</v>
      </c>
      <c r="H18" t="str">
        <f>$H$3&amp;"="&amp;Table1345[[#This Row],[petal_width]]</f>
        <v>&lt;=0.2</v>
      </c>
      <c r="I18">
        <v>4.8</v>
      </c>
      <c r="J18">
        <v>3.4</v>
      </c>
      <c r="K18">
        <v>1.6</v>
      </c>
      <c r="L18">
        <v>0.2</v>
      </c>
      <c r="M18">
        <v>0</v>
      </c>
      <c r="N18">
        <f>1-Table1345[[#This Row],[versacolor]]</f>
        <v>1</v>
      </c>
      <c r="O18">
        <f>(SUMIF(Table1345[sepal_length],B18,Table1345[versacolor])+SUMIF(Table1345[sepal_length],A18,Table1345[not versacolor]))/150</f>
        <v>0.56000000000000005</v>
      </c>
      <c r="P18">
        <f>(SUMIF(Table1345[sepal_width],D18,Table1345[versacolor])+SUMIF(Table1345[sepal_width],C18,Table1345[not versacolor]))/150</f>
        <v>0.44</v>
      </c>
      <c r="Q18">
        <f>(SUMIF(Table1345[petal_length],F18,Table1345[versacolor])+SUMIF(Table1345[petal_length],E18,Table1345[not versacolor]))/150</f>
        <v>0.37333333333333335</v>
      </c>
      <c r="R18">
        <f>(SUMIF(Table1345[petal_width],H18,Table1345[versacolor])+SUMIF(Table1345[petal_width],G18,Table1345[not versacolor]))/150</f>
        <v>0.44</v>
      </c>
    </row>
    <row r="19" spans="1:18" x14ac:dyDescent="0.25">
      <c r="A19" t="str">
        <f>IF($B$3="&lt;","&gt;","&lt;")&amp;Table1345[[#This Row],[sepal_length]]</f>
        <v>&gt;4.8</v>
      </c>
      <c r="B19" t="str">
        <f>$B$3&amp;"="&amp;Table1345[[#This Row],[sepal_length]]</f>
        <v>&lt;=4.8</v>
      </c>
      <c r="C19" t="str">
        <f>IF($D$3="&lt;","&gt;","&lt;")&amp;Table1345[[#This Row],[sepal_width]]</f>
        <v>&lt;3.4</v>
      </c>
      <c r="D19" t="str">
        <f>$D$3&amp;"="&amp;Table1345[[#This Row],[sepal_width]]</f>
        <v>&gt;=3.4</v>
      </c>
      <c r="E19" t="str">
        <f>IF($F$3="&lt;","&gt;","&lt;")&amp;Table1345[[#This Row],[petal_length]]</f>
        <v>&gt;1.9</v>
      </c>
      <c r="F19" t="str">
        <f>$F$3&amp;"="&amp;Table1345[[#This Row],[petal_length]]</f>
        <v>&lt;=1.9</v>
      </c>
      <c r="G19" t="str">
        <f>IF($H$3="&lt;","&gt;","&lt;")&amp;Table1345[[#This Row],[petal_width]]</f>
        <v>&gt;0.2</v>
      </c>
      <c r="H19" t="str">
        <f>$H$3&amp;"="&amp;Table1345[[#This Row],[petal_width]]</f>
        <v>&lt;=0.2</v>
      </c>
      <c r="I19">
        <v>4.8</v>
      </c>
      <c r="J19">
        <v>3.4</v>
      </c>
      <c r="K19">
        <v>1.9</v>
      </c>
      <c r="L19">
        <v>0.2</v>
      </c>
      <c r="M19">
        <v>0</v>
      </c>
      <c r="N19">
        <f>1-Table1345[[#This Row],[versacolor]]</f>
        <v>1</v>
      </c>
      <c r="O19">
        <f>(SUMIF(Table1345[sepal_length],B19,Table1345[versacolor])+SUMIF(Table1345[sepal_length],A19,Table1345[not versacolor]))/150</f>
        <v>0.56000000000000005</v>
      </c>
      <c r="P19">
        <f>(SUMIF(Table1345[sepal_width],D19,Table1345[versacolor])+SUMIF(Table1345[sepal_width],C19,Table1345[not versacolor]))/150</f>
        <v>0.44</v>
      </c>
      <c r="Q19">
        <f>(SUMIF(Table1345[petal_length],F19,Table1345[versacolor])+SUMIF(Table1345[petal_length],E19,Table1345[not versacolor]))/150</f>
        <v>0.33333333333333331</v>
      </c>
      <c r="R19">
        <f>(SUMIF(Table1345[petal_width],H19,Table1345[versacolor])+SUMIF(Table1345[petal_width],G19,Table1345[not versacolor]))/150</f>
        <v>0.44</v>
      </c>
    </row>
    <row r="20" spans="1:18" x14ac:dyDescent="0.25">
      <c r="A20" t="str">
        <f>IF($B$3="&lt;","&gt;","&lt;")&amp;Table1345[[#This Row],[sepal_length]]</f>
        <v>&gt;4.9</v>
      </c>
      <c r="B20" t="str">
        <f>$B$3&amp;"="&amp;Table1345[[#This Row],[sepal_length]]</f>
        <v>&lt;=4.9</v>
      </c>
      <c r="C20" t="str">
        <f>IF($D$3="&lt;","&gt;","&lt;")&amp;Table1345[[#This Row],[sepal_width]]</f>
        <v>&lt;2.4</v>
      </c>
      <c r="D20" t="str">
        <f>$D$3&amp;"="&amp;Table1345[[#This Row],[sepal_width]]</f>
        <v>&gt;=2.4</v>
      </c>
      <c r="E20" t="str">
        <f>IF($F$3="&lt;","&gt;","&lt;")&amp;Table1345[[#This Row],[petal_length]]</f>
        <v>&gt;3.3</v>
      </c>
      <c r="F20" t="str">
        <f>$F$3&amp;"="&amp;Table1345[[#This Row],[petal_length]]</f>
        <v>&lt;=3.3</v>
      </c>
      <c r="G20" t="str">
        <f>IF($H$3="&lt;","&gt;","&lt;")&amp;Table1345[[#This Row],[petal_width]]</f>
        <v>&gt;1</v>
      </c>
      <c r="H20" t="str">
        <f>$H$3&amp;"="&amp;Table1345[[#This Row],[petal_width]]</f>
        <v>&lt;=1</v>
      </c>
      <c r="I20">
        <v>4.9000000000000004</v>
      </c>
      <c r="J20">
        <v>2.4</v>
      </c>
      <c r="K20">
        <v>3.3</v>
      </c>
      <c r="L20">
        <v>1</v>
      </c>
      <c r="M20">
        <v>1</v>
      </c>
      <c r="N20">
        <f>1-Table1345[[#This Row],[versacolor]]</f>
        <v>0</v>
      </c>
      <c r="O20">
        <f>(SUMIF(Table1345[sepal_length],B20,Table1345[versacolor])+SUMIF(Table1345[sepal_length],A20,Table1345[not versacolor]))/150</f>
        <v>0.53333333333333333</v>
      </c>
      <c r="P20">
        <f>(SUMIF(Table1345[sepal_width],D20,Table1345[versacolor])+SUMIF(Table1345[sepal_width],C20,Table1345[not versacolor]))/150</f>
        <v>0.30666666666666664</v>
      </c>
      <c r="Q20">
        <f>(SUMIF(Table1345[petal_length],F20,Table1345[versacolor])+SUMIF(Table1345[petal_length],E20,Table1345[not versacolor]))/150</f>
        <v>0.35333333333333333</v>
      </c>
      <c r="R20">
        <f>(SUMIF(Table1345[petal_width],H20,Table1345[versacolor])+SUMIF(Table1345[petal_width],G20,Table1345[not versacolor]))/150</f>
        <v>0.38</v>
      </c>
    </row>
    <row r="21" spans="1:18" x14ac:dyDescent="0.25">
      <c r="A21" t="str">
        <f>IF($B$3="&lt;","&gt;","&lt;")&amp;Table1345[[#This Row],[sepal_length]]</f>
        <v>&gt;4.9</v>
      </c>
      <c r="B21" t="str">
        <f>$B$3&amp;"="&amp;Table1345[[#This Row],[sepal_length]]</f>
        <v>&lt;=4.9</v>
      </c>
      <c r="C21" t="str">
        <f>IF($D$3="&lt;","&gt;","&lt;")&amp;Table1345[[#This Row],[sepal_width]]</f>
        <v>&lt;2.5</v>
      </c>
      <c r="D21" t="str">
        <f>$D$3&amp;"="&amp;Table1345[[#This Row],[sepal_width]]</f>
        <v>&gt;=2.5</v>
      </c>
      <c r="E21" t="str">
        <f>IF($F$3="&lt;","&gt;","&lt;")&amp;Table1345[[#This Row],[petal_length]]</f>
        <v>&gt;4.5</v>
      </c>
      <c r="F21" t="str">
        <f>$F$3&amp;"="&amp;Table1345[[#This Row],[petal_length]]</f>
        <v>&lt;=4.5</v>
      </c>
      <c r="G21" t="str">
        <f>IF($H$3="&lt;","&gt;","&lt;")&amp;Table1345[[#This Row],[petal_width]]</f>
        <v>&gt;1.7</v>
      </c>
      <c r="H21" t="str">
        <f>$H$3&amp;"="&amp;Table1345[[#This Row],[petal_width]]</f>
        <v>&lt;=1.7</v>
      </c>
      <c r="I21">
        <v>4.9000000000000004</v>
      </c>
      <c r="J21">
        <v>2.5</v>
      </c>
      <c r="K21">
        <v>4.5</v>
      </c>
      <c r="L21">
        <v>1.7</v>
      </c>
      <c r="M21">
        <v>0</v>
      </c>
      <c r="N21">
        <f>1-Table1345[[#This Row],[versacolor]]</f>
        <v>1</v>
      </c>
      <c r="O21">
        <f>(SUMIF(Table1345[sepal_length],B21,Table1345[versacolor])+SUMIF(Table1345[sepal_length],A21,Table1345[not versacolor]))/150</f>
        <v>0.53333333333333333</v>
      </c>
      <c r="P21">
        <f>(SUMIF(Table1345[sepal_width],D21,Table1345[versacolor])+SUMIF(Table1345[sepal_width],C21,Table1345[not versacolor]))/150</f>
        <v>0.28666666666666668</v>
      </c>
      <c r="Q21">
        <f>(SUMIF(Table1345[petal_length],F21,Table1345[versacolor])+SUMIF(Table1345[petal_length],E21,Table1345[not versacolor]))/150</f>
        <v>0.56666666666666665</v>
      </c>
      <c r="R21">
        <f>(SUMIF(Table1345[petal_width],H21,Table1345[versacolor])+SUMIF(Table1345[petal_width],G21,Table1345[not versacolor]))/150</f>
        <v>0.62666666666666671</v>
      </c>
    </row>
    <row r="22" spans="1:18" x14ac:dyDescent="0.25">
      <c r="A22" t="str">
        <f>IF($B$3="&lt;","&gt;","&lt;")&amp;Table1345[[#This Row],[sepal_length]]</f>
        <v>&gt;4.9</v>
      </c>
      <c r="B22" t="str">
        <f>$B$3&amp;"="&amp;Table1345[[#This Row],[sepal_length]]</f>
        <v>&lt;=4.9</v>
      </c>
      <c r="C22" t="str">
        <f>IF($D$3="&lt;","&gt;","&lt;")&amp;Table1345[[#This Row],[sepal_width]]</f>
        <v>&lt;3</v>
      </c>
      <c r="D22" t="str">
        <f>$D$3&amp;"="&amp;Table1345[[#This Row],[sepal_width]]</f>
        <v>&gt;=3</v>
      </c>
      <c r="E22" t="str">
        <f>IF($F$3="&lt;","&gt;","&lt;")&amp;Table1345[[#This Row],[petal_length]]</f>
        <v>&gt;1.4</v>
      </c>
      <c r="F22" t="str">
        <f>$F$3&amp;"="&amp;Table1345[[#This Row],[petal_length]]</f>
        <v>&lt;=1.4</v>
      </c>
      <c r="G22" t="str">
        <f>IF($H$3="&lt;","&gt;","&lt;")&amp;Table1345[[#This Row],[petal_width]]</f>
        <v>&gt;0.2</v>
      </c>
      <c r="H22" t="str">
        <f>$H$3&amp;"="&amp;Table1345[[#This Row],[petal_width]]</f>
        <v>&lt;=0.2</v>
      </c>
      <c r="I22">
        <v>4.9000000000000004</v>
      </c>
      <c r="J22">
        <v>3</v>
      </c>
      <c r="K22">
        <v>1.4</v>
      </c>
      <c r="L22">
        <v>0.2</v>
      </c>
      <c r="M22">
        <v>0</v>
      </c>
      <c r="N22">
        <f>1-Table1345[[#This Row],[versacolor]]</f>
        <v>1</v>
      </c>
      <c r="O22">
        <f>(SUMIF(Table1345[sepal_length],B22,Table1345[versacolor])+SUMIF(Table1345[sepal_length],A22,Table1345[not versacolor]))/150</f>
        <v>0.53333333333333333</v>
      </c>
      <c r="P22">
        <f>(SUMIF(Table1345[sepal_width],D22,Table1345[versacolor])+SUMIF(Table1345[sepal_width],C22,Table1345[not versacolor]))/150</f>
        <v>0.26</v>
      </c>
      <c r="Q22">
        <f>(SUMIF(Table1345[petal_length],F22,Table1345[versacolor])+SUMIF(Table1345[petal_length],E22,Table1345[not versacolor]))/150</f>
        <v>0.51333333333333331</v>
      </c>
      <c r="R22">
        <f>(SUMIF(Table1345[petal_width],H22,Table1345[versacolor])+SUMIF(Table1345[petal_width],G22,Table1345[not versacolor]))/150</f>
        <v>0.44</v>
      </c>
    </row>
    <row r="23" spans="1:18" x14ac:dyDescent="0.25">
      <c r="A23" t="str">
        <f>IF($B$3="&lt;","&gt;","&lt;")&amp;Table1345[[#This Row],[sepal_length]]</f>
        <v>&gt;4.9</v>
      </c>
      <c r="B23" t="str">
        <f>$B$3&amp;"="&amp;Table1345[[#This Row],[sepal_length]]</f>
        <v>&lt;=4.9</v>
      </c>
      <c r="C23" t="str">
        <f>IF($D$3="&lt;","&gt;","&lt;")&amp;Table1345[[#This Row],[sepal_width]]</f>
        <v>&lt;3.1</v>
      </c>
      <c r="D23" t="str">
        <f>$D$3&amp;"="&amp;Table1345[[#This Row],[sepal_width]]</f>
        <v>&gt;=3.1</v>
      </c>
      <c r="E23" t="str">
        <f>IF($F$3="&lt;","&gt;","&lt;")&amp;Table1345[[#This Row],[petal_length]]</f>
        <v>&gt;1.5</v>
      </c>
      <c r="F23" t="str">
        <f>$F$3&amp;"="&amp;Table1345[[#This Row],[petal_length]]</f>
        <v>&lt;=1.5</v>
      </c>
      <c r="G23" t="str">
        <f>IF($H$3="&lt;","&gt;","&lt;")&amp;Table1345[[#This Row],[petal_width]]</f>
        <v>&gt;0.1</v>
      </c>
      <c r="H23" t="str">
        <f>$H$3&amp;"="&amp;Table1345[[#This Row],[petal_width]]</f>
        <v>&lt;=0.1</v>
      </c>
      <c r="I23">
        <v>4.9000000000000004</v>
      </c>
      <c r="J23">
        <v>3.1</v>
      </c>
      <c r="K23">
        <v>1.5</v>
      </c>
      <c r="L23">
        <v>0.1</v>
      </c>
      <c r="M23">
        <v>0</v>
      </c>
      <c r="N23">
        <f>1-Table1345[[#This Row],[versacolor]]</f>
        <v>1</v>
      </c>
      <c r="O23">
        <f>(SUMIF(Table1345[sepal_length],B23,Table1345[versacolor])+SUMIF(Table1345[sepal_length],A23,Table1345[not versacolor]))/150</f>
        <v>0.53333333333333333</v>
      </c>
      <c r="P23">
        <f>(SUMIF(Table1345[sepal_width],D23,Table1345[versacolor])+SUMIF(Table1345[sepal_width],C23,Table1345[not versacolor]))/150</f>
        <v>0.32666666666666666</v>
      </c>
      <c r="Q23">
        <f>(SUMIF(Table1345[petal_length],F23,Table1345[versacolor])+SUMIF(Table1345[petal_length],E23,Table1345[not versacolor]))/150</f>
        <v>0.42</v>
      </c>
      <c r="R23">
        <f>(SUMIF(Table1345[petal_width],H23,Table1345[versacolor])+SUMIF(Table1345[petal_width],G23,Table1345[not versacolor]))/150</f>
        <v>0.62666666666666671</v>
      </c>
    </row>
    <row r="24" spans="1:18" x14ac:dyDescent="0.25">
      <c r="A24" t="str">
        <f>IF($B$3="&lt;","&gt;","&lt;")&amp;Table1345[[#This Row],[sepal_length]]</f>
        <v>&gt;4.9</v>
      </c>
      <c r="B24" t="str">
        <f>$B$3&amp;"="&amp;Table1345[[#This Row],[sepal_length]]</f>
        <v>&lt;=4.9</v>
      </c>
      <c r="C24" t="str">
        <f>IF($D$3="&lt;","&gt;","&lt;")&amp;Table1345[[#This Row],[sepal_width]]</f>
        <v>&lt;3.1</v>
      </c>
      <c r="D24" t="str">
        <f>$D$3&amp;"="&amp;Table1345[[#This Row],[sepal_width]]</f>
        <v>&gt;=3.1</v>
      </c>
      <c r="E24" t="str">
        <f>IF($F$3="&lt;","&gt;","&lt;")&amp;Table1345[[#This Row],[petal_length]]</f>
        <v>&gt;1.5</v>
      </c>
      <c r="F24" t="str">
        <f>$F$3&amp;"="&amp;Table1345[[#This Row],[petal_length]]</f>
        <v>&lt;=1.5</v>
      </c>
      <c r="G24" t="str">
        <f>IF($H$3="&lt;","&gt;","&lt;")&amp;Table1345[[#This Row],[petal_width]]</f>
        <v>&gt;0.1</v>
      </c>
      <c r="H24" t="str">
        <f>$H$3&amp;"="&amp;Table1345[[#This Row],[petal_width]]</f>
        <v>&lt;=0.1</v>
      </c>
      <c r="I24">
        <v>4.9000000000000004</v>
      </c>
      <c r="J24">
        <v>3.1</v>
      </c>
      <c r="K24">
        <v>1.5</v>
      </c>
      <c r="L24">
        <v>0.1</v>
      </c>
      <c r="M24">
        <v>0</v>
      </c>
      <c r="N24">
        <f>1-Table1345[[#This Row],[versacolor]]</f>
        <v>1</v>
      </c>
      <c r="O24">
        <f>(SUMIF(Table1345[sepal_length],B24,Table1345[versacolor])+SUMIF(Table1345[sepal_length],A24,Table1345[not versacolor]))/150</f>
        <v>0.53333333333333333</v>
      </c>
      <c r="P24">
        <f>(SUMIF(Table1345[sepal_width],D24,Table1345[versacolor])+SUMIF(Table1345[sepal_width],C24,Table1345[not versacolor]))/150</f>
        <v>0.32666666666666666</v>
      </c>
      <c r="Q24">
        <f>(SUMIF(Table1345[petal_length],F24,Table1345[versacolor])+SUMIF(Table1345[petal_length],E24,Table1345[not versacolor]))/150</f>
        <v>0.42</v>
      </c>
      <c r="R24">
        <f>(SUMIF(Table1345[petal_width],H24,Table1345[versacolor])+SUMIF(Table1345[petal_width],G24,Table1345[not versacolor]))/150</f>
        <v>0.62666666666666671</v>
      </c>
    </row>
    <row r="25" spans="1:18" x14ac:dyDescent="0.25">
      <c r="A25" t="str">
        <f>IF($B$3="&lt;","&gt;","&lt;")&amp;Table1345[[#This Row],[sepal_length]]</f>
        <v>&gt;4.9</v>
      </c>
      <c r="B25" t="str">
        <f>$B$3&amp;"="&amp;Table1345[[#This Row],[sepal_length]]</f>
        <v>&lt;=4.9</v>
      </c>
      <c r="C25" t="str">
        <f>IF($D$3="&lt;","&gt;","&lt;")&amp;Table1345[[#This Row],[sepal_width]]</f>
        <v>&lt;3.1</v>
      </c>
      <c r="D25" t="str">
        <f>$D$3&amp;"="&amp;Table1345[[#This Row],[sepal_width]]</f>
        <v>&gt;=3.1</v>
      </c>
      <c r="E25" t="str">
        <f>IF($F$3="&lt;","&gt;","&lt;")&amp;Table1345[[#This Row],[petal_length]]</f>
        <v>&gt;1.5</v>
      </c>
      <c r="F25" t="str">
        <f>$F$3&amp;"="&amp;Table1345[[#This Row],[petal_length]]</f>
        <v>&lt;=1.5</v>
      </c>
      <c r="G25" t="str">
        <f>IF($H$3="&lt;","&gt;","&lt;")&amp;Table1345[[#This Row],[petal_width]]</f>
        <v>&gt;0.1</v>
      </c>
      <c r="H25" t="str">
        <f>$H$3&amp;"="&amp;Table1345[[#This Row],[petal_width]]</f>
        <v>&lt;=0.1</v>
      </c>
      <c r="I25">
        <v>4.9000000000000004</v>
      </c>
      <c r="J25">
        <v>3.1</v>
      </c>
      <c r="K25">
        <v>1.5</v>
      </c>
      <c r="L25">
        <v>0.1</v>
      </c>
      <c r="M25">
        <v>0</v>
      </c>
      <c r="N25">
        <f>1-Table1345[[#This Row],[versacolor]]</f>
        <v>1</v>
      </c>
      <c r="O25">
        <f>(SUMIF(Table1345[sepal_length],B25,Table1345[versacolor])+SUMIF(Table1345[sepal_length],A25,Table1345[not versacolor]))/150</f>
        <v>0.53333333333333333</v>
      </c>
      <c r="P25">
        <f>(SUMIF(Table1345[sepal_width],D25,Table1345[versacolor])+SUMIF(Table1345[sepal_width],C25,Table1345[not versacolor]))/150</f>
        <v>0.32666666666666666</v>
      </c>
      <c r="Q25">
        <f>(SUMIF(Table1345[petal_length],F25,Table1345[versacolor])+SUMIF(Table1345[petal_length],E25,Table1345[not versacolor]))/150</f>
        <v>0.42</v>
      </c>
      <c r="R25">
        <f>(SUMIF(Table1345[petal_width],H25,Table1345[versacolor])+SUMIF(Table1345[petal_width],G25,Table1345[not versacolor]))/150</f>
        <v>0.62666666666666671</v>
      </c>
    </row>
    <row r="26" spans="1:18" x14ac:dyDescent="0.25">
      <c r="A26" t="str">
        <f>IF($B$3="&lt;","&gt;","&lt;")&amp;Table1345[[#This Row],[sepal_length]]</f>
        <v>&gt;5</v>
      </c>
      <c r="B26" t="str">
        <f>$B$3&amp;"="&amp;Table1345[[#This Row],[sepal_length]]</f>
        <v>&lt;=5</v>
      </c>
      <c r="C26" t="str">
        <f>IF($D$3="&lt;","&gt;","&lt;")&amp;Table1345[[#This Row],[sepal_width]]</f>
        <v>&lt;2</v>
      </c>
      <c r="D26" t="str">
        <f>$D$3&amp;"="&amp;Table1345[[#This Row],[sepal_width]]</f>
        <v>&gt;=2</v>
      </c>
      <c r="E26" t="str">
        <f>IF($F$3="&lt;","&gt;","&lt;")&amp;Table1345[[#This Row],[petal_length]]</f>
        <v>&gt;3.5</v>
      </c>
      <c r="F26" t="str">
        <f>$F$3&amp;"="&amp;Table1345[[#This Row],[petal_length]]</f>
        <v>&lt;=3.5</v>
      </c>
      <c r="G26" t="str">
        <f>IF($H$3="&lt;","&gt;","&lt;")&amp;Table1345[[#This Row],[petal_width]]</f>
        <v>&gt;1</v>
      </c>
      <c r="H26" t="str">
        <f>$H$3&amp;"="&amp;Table1345[[#This Row],[petal_width]]</f>
        <v>&lt;=1</v>
      </c>
      <c r="I26">
        <v>5</v>
      </c>
      <c r="J26">
        <v>2</v>
      </c>
      <c r="K26">
        <v>3.5</v>
      </c>
      <c r="L26">
        <v>1</v>
      </c>
      <c r="M26">
        <v>1</v>
      </c>
      <c r="N26">
        <f>1-Table1345[[#This Row],[versacolor]]</f>
        <v>0</v>
      </c>
      <c r="O26">
        <f>(SUMIF(Table1345[sepal_length],B26,Table1345[versacolor])+SUMIF(Table1345[sepal_length],A26,Table1345[not versacolor]))/150</f>
        <v>0.49333333333333335</v>
      </c>
      <c r="P26">
        <f>(SUMIF(Table1345[sepal_width],D26,Table1345[versacolor])+SUMIF(Table1345[sepal_width],C26,Table1345[not versacolor]))/150</f>
        <v>0.33333333333333331</v>
      </c>
      <c r="Q26">
        <f>(SUMIF(Table1345[petal_length],F26,Table1345[versacolor])+SUMIF(Table1345[petal_length],E26,Table1345[not versacolor]))/150</f>
        <v>0.36666666666666664</v>
      </c>
      <c r="R26">
        <f>(SUMIF(Table1345[petal_width],H26,Table1345[versacolor])+SUMIF(Table1345[petal_width],G26,Table1345[not versacolor]))/150</f>
        <v>0.38</v>
      </c>
    </row>
    <row r="27" spans="1:18" x14ac:dyDescent="0.25">
      <c r="A27" t="str">
        <f>IF($B$3="&lt;","&gt;","&lt;")&amp;Table1345[[#This Row],[sepal_length]]</f>
        <v>&gt;5</v>
      </c>
      <c r="B27" t="str">
        <f>$B$3&amp;"="&amp;Table1345[[#This Row],[sepal_length]]</f>
        <v>&lt;=5</v>
      </c>
      <c r="C27" t="str">
        <f>IF($D$3="&lt;","&gt;","&lt;")&amp;Table1345[[#This Row],[sepal_width]]</f>
        <v>&lt;2.3</v>
      </c>
      <c r="D27" t="str">
        <f>$D$3&amp;"="&amp;Table1345[[#This Row],[sepal_width]]</f>
        <v>&gt;=2.3</v>
      </c>
      <c r="E27" t="str">
        <f>IF($F$3="&lt;","&gt;","&lt;")&amp;Table1345[[#This Row],[petal_length]]</f>
        <v>&gt;3.3</v>
      </c>
      <c r="F27" t="str">
        <f>$F$3&amp;"="&amp;Table1345[[#This Row],[petal_length]]</f>
        <v>&lt;=3.3</v>
      </c>
      <c r="G27" t="str">
        <f>IF($H$3="&lt;","&gt;","&lt;")&amp;Table1345[[#This Row],[petal_width]]</f>
        <v>&gt;1</v>
      </c>
      <c r="H27" t="str">
        <f>$H$3&amp;"="&amp;Table1345[[#This Row],[petal_width]]</f>
        <v>&lt;=1</v>
      </c>
      <c r="I27">
        <v>5</v>
      </c>
      <c r="J27">
        <v>2.2999999999999998</v>
      </c>
      <c r="K27">
        <v>3.3</v>
      </c>
      <c r="L27">
        <v>1</v>
      </c>
      <c r="M27">
        <v>1</v>
      </c>
      <c r="N27">
        <f>1-Table1345[[#This Row],[versacolor]]</f>
        <v>0</v>
      </c>
      <c r="O27">
        <f>(SUMIF(Table1345[sepal_length],B27,Table1345[versacolor])+SUMIF(Table1345[sepal_length],A27,Table1345[not versacolor]))/150</f>
        <v>0.49333333333333335</v>
      </c>
      <c r="P27">
        <f>(SUMIF(Table1345[sepal_width],D27,Table1345[versacolor])+SUMIF(Table1345[sepal_width],C27,Table1345[not versacolor]))/150</f>
        <v>0.32</v>
      </c>
      <c r="Q27">
        <f>(SUMIF(Table1345[petal_length],F27,Table1345[versacolor])+SUMIF(Table1345[petal_length],E27,Table1345[not versacolor]))/150</f>
        <v>0.35333333333333333</v>
      </c>
      <c r="R27">
        <f>(SUMIF(Table1345[petal_width],H27,Table1345[versacolor])+SUMIF(Table1345[petal_width],G27,Table1345[not versacolor]))/150</f>
        <v>0.38</v>
      </c>
    </row>
    <row r="28" spans="1:18" x14ac:dyDescent="0.25">
      <c r="A28" t="str">
        <f>IF($B$3="&lt;","&gt;","&lt;")&amp;Table1345[[#This Row],[sepal_length]]</f>
        <v>&gt;5</v>
      </c>
      <c r="B28" t="str">
        <f>$B$3&amp;"="&amp;Table1345[[#This Row],[sepal_length]]</f>
        <v>&lt;=5</v>
      </c>
      <c r="C28" t="str">
        <f>IF($D$3="&lt;","&gt;","&lt;")&amp;Table1345[[#This Row],[sepal_width]]</f>
        <v>&lt;3</v>
      </c>
      <c r="D28" t="str">
        <f>$D$3&amp;"="&amp;Table1345[[#This Row],[sepal_width]]</f>
        <v>&gt;=3</v>
      </c>
      <c r="E28" t="str">
        <f>IF($F$3="&lt;","&gt;","&lt;")&amp;Table1345[[#This Row],[petal_length]]</f>
        <v>&gt;1.6</v>
      </c>
      <c r="F28" t="str">
        <f>$F$3&amp;"="&amp;Table1345[[#This Row],[petal_length]]</f>
        <v>&lt;=1.6</v>
      </c>
      <c r="G28" t="str">
        <f>IF($H$3="&lt;","&gt;","&lt;")&amp;Table1345[[#This Row],[petal_width]]</f>
        <v>&gt;0.2</v>
      </c>
      <c r="H28" t="str">
        <f>$H$3&amp;"="&amp;Table1345[[#This Row],[petal_width]]</f>
        <v>&lt;=0.2</v>
      </c>
      <c r="I28">
        <v>5</v>
      </c>
      <c r="J28">
        <v>3</v>
      </c>
      <c r="K28">
        <v>1.6</v>
      </c>
      <c r="L28">
        <v>0.2</v>
      </c>
      <c r="M28">
        <v>0</v>
      </c>
      <c r="N28">
        <f>1-Table1345[[#This Row],[versacolor]]</f>
        <v>1</v>
      </c>
      <c r="O28">
        <f>(SUMIF(Table1345[sepal_length],B28,Table1345[versacolor])+SUMIF(Table1345[sepal_length],A28,Table1345[not versacolor]))/150</f>
        <v>0.49333333333333335</v>
      </c>
      <c r="P28">
        <f>(SUMIF(Table1345[sepal_width],D28,Table1345[versacolor])+SUMIF(Table1345[sepal_width],C28,Table1345[not versacolor]))/150</f>
        <v>0.26</v>
      </c>
      <c r="Q28">
        <f>(SUMIF(Table1345[petal_length],F28,Table1345[versacolor])+SUMIF(Table1345[petal_length],E28,Table1345[not versacolor]))/150</f>
        <v>0.37333333333333335</v>
      </c>
      <c r="R28">
        <f>(SUMIF(Table1345[petal_width],H28,Table1345[versacolor])+SUMIF(Table1345[petal_width],G28,Table1345[not versacolor]))/150</f>
        <v>0.44</v>
      </c>
    </row>
    <row r="29" spans="1:18" x14ac:dyDescent="0.25">
      <c r="A29" t="str">
        <f>IF($B$3="&lt;","&gt;","&lt;")&amp;Table1345[[#This Row],[sepal_length]]</f>
        <v>&gt;5</v>
      </c>
      <c r="B29" t="str">
        <f>$B$3&amp;"="&amp;Table1345[[#This Row],[sepal_length]]</f>
        <v>&lt;=5</v>
      </c>
      <c r="C29" t="str">
        <f>IF($D$3="&lt;","&gt;","&lt;")&amp;Table1345[[#This Row],[sepal_width]]</f>
        <v>&lt;3.2</v>
      </c>
      <c r="D29" t="str">
        <f>$D$3&amp;"="&amp;Table1345[[#This Row],[sepal_width]]</f>
        <v>&gt;=3.2</v>
      </c>
      <c r="E29" t="str">
        <f>IF($F$3="&lt;","&gt;","&lt;")&amp;Table1345[[#This Row],[petal_length]]</f>
        <v>&gt;1.2</v>
      </c>
      <c r="F29" t="str">
        <f>$F$3&amp;"="&amp;Table1345[[#This Row],[petal_length]]</f>
        <v>&lt;=1.2</v>
      </c>
      <c r="G29" t="str">
        <f>IF($H$3="&lt;","&gt;","&lt;")&amp;Table1345[[#This Row],[petal_width]]</f>
        <v>&gt;0.2</v>
      </c>
      <c r="H29" t="str">
        <f>$H$3&amp;"="&amp;Table1345[[#This Row],[petal_width]]</f>
        <v>&lt;=0.2</v>
      </c>
      <c r="I29">
        <v>5</v>
      </c>
      <c r="J29">
        <v>3.2</v>
      </c>
      <c r="K29">
        <v>1.2</v>
      </c>
      <c r="L29">
        <v>0.2</v>
      </c>
      <c r="M29">
        <v>0</v>
      </c>
      <c r="N29">
        <f>1-Table1345[[#This Row],[versacolor]]</f>
        <v>1</v>
      </c>
      <c r="O29">
        <f>(SUMIF(Table1345[sepal_length],B29,Table1345[versacolor])+SUMIF(Table1345[sepal_length],A29,Table1345[not versacolor]))/150</f>
        <v>0.49333333333333335</v>
      </c>
      <c r="P29">
        <f>(SUMIF(Table1345[sepal_width],D29,Table1345[versacolor])+SUMIF(Table1345[sepal_width],C29,Table1345[not versacolor]))/150</f>
        <v>0.36666666666666664</v>
      </c>
      <c r="Q29">
        <f>(SUMIF(Table1345[petal_length],F29,Table1345[versacolor])+SUMIF(Table1345[petal_length],E29,Table1345[not versacolor]))/150</f>
        <v>0.64</v>
      </c>
      <c r="R29">
        <f>(SUMIF(Table1345[petal_width],H29,Table1345[versacolor])+SUMIF(Table1345[petal_width],G29,Table1345[not versacolor]))/150</f>
        <v>0.44</v>
      </c>
    </row>
    <row r="30" spans="1:18" x14ac:dyDescent="0.25">
      <c r="A30" t="str">
        <f>IF($B$3="&lt;","&gt;","&lt;")&amp;Table1345[[#This Row],[sepal_length]]</f>
        <v>&gt;5</v>
      </c>
      <c r="B30" t="str">
        <f>$B$3&amp;"="&amp;Table1345[[#This Row],[sepal_length]]</f>
        <v>&lt;=5</v>
      </c>
      <c r="C30" t="str">
        <f>IF($D$3="&lt;","&gt;","&lt;")&amp;Table1345[[#This Row],[sepal_width]]</f>
        <v>&lt;3.3</v>
      </c>
      <c r="D30" t="str">
        <f>$D$3&amp;"="&amp;Table1345[[#This Row],[sepal_width]]</f>
        <v>&gt;=3.3</v>
      </c>
      <c r="E30" t="str">
        <f>IF($F$3="&lt;","&gt;","&lt;")&amp;Table1345[[#This Row],[petal_length]]</f>
        <v>&gt;1.4</v>
      </c>
      <c r="F30" t="str">
        <f>$F$3&amp;"="&amp;Table1345[[#This Row],[petal_length]]</f>
        <v>&lt;=1.4</v>
      </c>
      <c r="G30" t="str">
        <f>IF($H$3="&lt;","&gt;","&lt;")&amp;Table1345[[#This Row],[petal_width]]</f>
        <v>&gt;0.2</v>
      </c>
      <c r="H30" t="str">
        <f>$H$3&amp;"="&amp;Table1345[[#This Row],[petal_width]]</f>
        <v>&lt;=0.2</v>
      </c>
      <c r="I30">
        <v>5</v>
      </c>
      <c r="J30">
        <v>3.3</v>
      </c>
      <c r="K30">
        <v>1.4</v>
      </c>
      <c r="L30">
        <v>0.2</v>
      </c>
      <c r="M30">
        <v>0</v>
      </c>
      <c r="N30">
        <f>1-Table1345[[#This Row],[versacolor]]</f>
        <v>1</v>
      </c>
      <c r="O30">
        <f>(SUMIF(Table1345[sepal_length],B30,Table1345[versacolor])+SUMIF(Table1345[sepal_length],A30,Table1345[not versacolor]))/150</f>
        <v>0.49333333333333335</v>
      </c>
      <c r="P30">
        <f>(SUMIF(Table1345[sepal_width],D30,Table1345[versacolor])+SUMIF(Table1345[sepal_width],C30,Table1345[not versacolor]))/150</f>
        <v>0.41333333333333333</v>
      </c>
      <c r="Q30">
        <f>(SUMIF(Table1345[petal_length],F30,Table1345[versacolor])+SUMIF(Table1345[petal_length],E30,Table1345[not versacolor]))/150</f>
        <v>0.51333333333333331</v>
      </c>
      <c r="R30">
        <f>(SUMIF(Table1345[petal_width],H30,Table1345[versacolor])+SUMIF(Table1345[petal_width],G30,Table1345[not versacolor]))/150</f>
        <v>0.44</v>
      </c>
    </row>
    <row r="31" spans="1:18" x14ac:dyDescent="0.25">
      <c r="A31" t="str">
        <f>IF($B$3="&lt;","&gt;","&lt;")&amp;Table1345[[#This Row],[sepal_length]]</f>
        <v>&gt;5</v>
      </c>
      <c r="B31" t="str">
        <f>$B$3&amp;"="&amp;Table1345[[#This Row],[sepal_length]]</f>
        <v>&lt;=5</v>
      </c>
      <c r="C31" t="str">
        <f>IF($D$3="&lt;","&gt;","&lt;")&amp;Table1345[[#This Row],[sepal_width]]</f>
        <v>&lt;3.4</v>
      </c>
      <c r="D31" t="str">
        <f>$D$3&amp;"="&amp;Table1345[[#This Row],[sepal_width]]</f>
        <v>&gt;=3.4</v>
      </c>
      <c r="E31" t="str">
        <f>IF($F$3="&lt;","&gt;","&lt;")&amp;Table1345[[#This Row],[petal_length]]</f>
        <v>&gt;1.5</v>
      </c>
      <c r="F31" t="str">
        <f>$F$3&amp;"="&amp;Table1345[[#This Row],[petal_length]]</f>
        <v>&lt;=1.5</v>
      </c>
      <c r="G31" t="str">
        <f>IF($H$3="&lt;","&gt;","&lt;")&amp;Table1345[[#This Row],[petal_width]]</f>
        <v>&gt;0.2</v>
      </c>
      <c r="H31" t="str">
        <f>$H$3&amp;"="&amp;Table1345[[#This Row],[petal_width]]</f>
        <v>&lt;=0.2</v>
      </c>
      <c r="I31">
        <v>5</v>
      </c>
      <c r="J31">
        <v>3.4</v>
      </c>
      <c r="K31">
        <v>1.5</v>
      </c>
      <c r="L31">
        <v>0.2</v>
      </c>
      <c r="M31">
        <v>0</v>
      </c>
      <c r="N31">
        <f>1-Table1345[[#This Row],[versacolor]]</f>
        <v>1</v>
      </c>
      <c r="O31">
        <f>(SUMIF(Table1345[sepal_length],B31,Table1345[versacolor])+SUMIF(Table1345[sepal_length],A31,Table1345[not versacolor]))/150</f>
        <v>0.49333333333333335</v>
      </c>
      <c r="P31">
        <f>(SUMIF(Table1345[sepal_width],D31,Table1345[versacolor])+SUMIF(Table1345[sepal_width],C31,Table1345[not versacolor]))/150</f>
        <v>0.44</v>
      </c>
      <c r="Q31">
        <f>(SUMIF(Table1345[petal_length],F31,Table1345[versacolor])+SUMIF(Table1345[petal_length],E31,Table1345[not versacolor]))/150</f>
        <v>0.42</v>
      </c>
      <c r="R31">
        <f>(SUMIF(Table1345[petal_width],H31,Table1345[versacolor])+SUMIF(Table1345[petal_width],G31,Table1345[not versacolor]))/150</f>
        <v>0.44</v>
      </c>
    </row>
    <row r="32" spans="1:18" x14ac:dyDescent="0.25">
      <c r="A32" t="str">
        <f>IF($B$3="&lt;","&gt;","&lt;")&amp;Table1345[[#This Row],[sepal_length]]</f>
        <v>&gt;5</v>
      </c>
      <c r="B32" t="str">
        <f>$B$3&amp;"="&amp;Table1345[[#This Row],[sepal_length]]</f>
        <v>&lt;=5</v>
      </c>
      <c r="C32" t="str">
        <f>IF($D$3="&lt;","&gt;","&lt;")&amp;Table1345[[#This Row],[sepal_width]]</f>
        <v>&lt;3.4</v>
      </c>
      <c r="D32" t="str">
        <f>$D$3&amp;"="&amp;Table1345[[#This Row],[sepal_width]]</f>
        <v>&gt;=3.4</v>
      </c>
      <c r="E32" t="str">
        <f>IF($F$3="&lt;","&gt;","&lt;")&amp;Table1345[[#This Row],[petal_length]]</f>
        <v>&gt;1.6</v>
      </c>
      <c r="F32" t="str">
        <f>$F$3&amp;"="&amp;Table1345[[#This Row],[petal_length]]</f>
        <v>&lt;=1.6</v>
      </c>
      <c r="G32" t="str">
        <f>IF($H$3="&lt;","&gt;","&lt;")&amp;Table1345[[#This Row],[petal_width]]</f>
        <v>&gt;0.4</v>
      </c>
      <c r="H32" t="str">
        <f>$H$3&amp;"="&amp;Table1345[[#This Row],[petal_width]]</f>
        <v>&lt;=0.4</v>
      </c>
      <c r="I32">
        <v>5</v>
      </c>
      <c r="J32">
        <v>3.4</v>
      </c>
      <c r="K32">
        <v>1.6</v>
      </c>
      <c r="L32">
        <v>0.4</v>
      </c>
      <c r="M32">
        <v>0</v>
      </c>
      <c r="N32">
        <f>1-Table1345[[#This Row],[versacolor]]</f>
        <v>1</v>
      </c>
      <c r="O32">
        <f>(SUMIF(Table1345[sepal_length],B32,Table1345[versacolor])+SUMIF(Table1345[sepal_length],A32,Table1345[not versacolor]))/150</f>
        <v>0.49333333333333335</v>
      </c>
      <c r="P32">
        <f>(SUMIF(Table1345[sepal_width],D32,Table1345[versacolor])+SUMIF(Table1345[sepal_width],C32,Table1345[not versacolor]))/150</f>
        <v>0.44</v>
      </c>
      <c r="Q32">
        <f>(SUMIF(Table1345[petal_length],F32,Table1345[versacolor])+SUMIF(Table1345[petal_length],E32,Table1345[not versacolor]))/150</f>
        <v>0.37333333333333335</v>
      </c>
      <c r="R32">
        <f>(SUMIF(Table1345[petal_width],H32,Table1345[versacolor])+SUMIF(Table1345[petal_width],G32,Table1345[not versacolor]))/150</f>
        <v>0.34666666666666668</v>
      </c>
    </row>
    <row r="33" spans="1:18" x14ac:dyDescent="0.25">
      <c r="A33" t="str">
        <f>IF($B$3="&lt;","&gt;","&lt;")&amp;Table1345[[#This Row],[sepal_length]]</f>
        <v>&gt;5</v>
      </c>
      <c r="B33" t="str">
        <f>$B$3&amp;"="&amp;Table1345[[#This Row],[sepal_length]]</f>
        <v>&lt;=5</v>
      </c>
      <c r="C33" t="str">
        <f>IF($D$3="&lt;","&gt;","&lt;")&amp;Table1345[[#This Row],[sepal_width]]</f>
        <v>&lt;3.5</v>
      </c>
      <c r="D33" t="str">
        <f>$D$3&amp;"="&amp;Table1345[[#This Row],[sepal_width]]</f>
        <v>&gt;=3.5</v>
      </c>
      <c r="E33" t="str">
        <f>IF($F$3="&lt;","&gt;","&lt;")&amp;Table1345[[#This Row],[petal_length]]</f>
        <v>&gt;1.3</v>
      </c>
      <c r="F33" t="str">
        <f>$F$3&amp;"="&amp;Table1345[[#This Row],[petal_length]]</f>
        <v>&lt;=1.3</v>
      </c>
      <c r="G33" t="str">
        <f>IF($H$3="&lt;","&gt;","&lt;")&amp;Table1345[[#This Row],[petal_width]]</f>
        <v>&gt;0.3</v>
      </c>
      <c r="H33" t="str">
        <f>$H$3&amp;"="&amp;Table1345[[#This Row],[petal_width]]</f>
        <v>&lt;=0.3</v>
      </c>
      <c r="I33">
        <v>5</v>
      </c>
      <c r="J33">
        <v>3.5</v>
      </c>
      <c r="K33">
        <v>1.3</v>
      </c>
      <c r="L33">
        <v>0.3</v>
      </c>
      <c r="M33">
        <v>0</v>
      </c>
      <c r="N33">
        <f>1-Table1345[[#This Row],[versacolor]]</f>
        <v>1</v>
      </c>
      <c r="O33">
        <f>(SUMIF(Table1345[sepal_length],B33,Table1345[versacolor])+SUMIF(Table1345[sepal_length],A33,Table1345[not versacolor]))/150</f>
        <v>0.49333333333333335</v>
      </c>
      <c r="P33">
        <f>(SUMIF(Table1345[sepal_width],D33,Table1345[versacolor])+SUMIF(Table1345[sepal_width],C33,Table1345[not versacolor]))/150</f>
        <v>0.50666666666666671</v>
      </c>
      <c r="Q33">
        <f>(SUMIF(Table1345[petal_length],F33,Table1345[versacolor])+SUMIF(Table1345[petal_length],E33,Table1345[not versacolor]))/150</f>
        <v>0.59333333333333338</v>
      </c>
      <c r="R33">
        <f>(SUMIF(Table1345[petal_width],H33,Table1345[versacolor])+SUMIF(Table1345[petal_width],G33,Table1345[not versacolor]))/150</f>
        <v>0.39333333333333331</v>
      </c>
    </row>
    <row r="34" spans="1:18" x14ac:dyDescent="0.25">
      <c r="A34" t="str">
        <f>IF($B$3="&lt;","&gt;","&lt;")&amp;Table1345[[#This Row],[sepal_length]]</f>
        <v>&gt;5</v>
      </c>
      <c r="B34" t="str">
        <f>$B$3&amp;"="&amp;Table1345[[#This Row],[sepal_length]]</f>
        <v>&lt;=5</v>
      </c>
      <c r="C34" t="str">
        <f>IF($D$3="&lt;","&gt;","&lt;")&amp;Table1345[[#This Row],[sepal_width]]</f>
        <v>&lt;3.5</v>
      </c>
      <c r="D34" t="str">
        <f>$D$3&amp;"="&amp;Table1345[[#This Row],[sepal_width]]</f>
        <v>&gt;=3.5</v>
      </c>
      <c r="E34" t="str">
        <f>IF($F$3="&lt;","&gt;","&lt;")&amp;Table1345[[#This Row],[petal_length]]</f>
        <v>&gt;1.6</v>
      </c>
      <c r="F34" t="str">
        <f>$F$3&amp;"="&amp;Table1345[[#This Row],[petal_length]]</f>
        <v>&lt;=1.6</v>
      </c>
      <c r="G34" t="str">
        <f>IF($H$3="&lt;","&gt;","&lt;")&amp;Table1345[[#This Row],[petal_width]]</f>
        <v>&gt;0.6</v>
      </c>
      <c r="H34" t="str">
        <f>$H$3&amp;"="&amp;Table1345[[#This Row],[petal_width]]</f>
        <v>&lt;=0.6</v>
      </c>
      <c r="I34">
        <v>5</v>
      </c>
      <c r="J34">
        <v>3.5</v>
      </c>
      <c r="K34">
        <v>1.6</v>
      </c>
      <c r="L34">
        <v>0.6</v>
      </c>
      <c r="M34">
        <v>0</v>
      </c>
      <c r="N34">
        <f>1-Table1345[[#This Row],[versacolor]]</f>
        <v>1</v>
      </c>
      <c r="O34">
        <f>(SUMIF(Table1345[sepal_length],B34,Table1345[versacolor])+SUMIF(Table1345[sepal_length],A34,Table1345[not versacolor]))/150</f>
        <v>0.49333333333333335</v>
      </c>
      <c r="P34">
        <f>(SUMIF(Table1345[sepal_width],D34,Table1345[versacolor])+SUMIF(Table1345[sepal_width],C34,Table1345[not versacolor]))/150</f>
        <v>0.50666666666666671</v>
      </c>
      <c r="Q34">
        <f>(SUMIF(Table1345[petal_length],F34,Table1345[versacolor])+SUMIF(Table1345[petal_length],E34,Table1345[not versacolor]))/150</f>
        <v>0.37333333333333335</v>
      </c>
      <c r="R34">
        <f>(SUMIF(Table1345[petal_width],H34,Table1345[versacolor])+SUMIF(Table1345[petal_width],G34,Table1345[not versacolor]))/150</f>
        <v>0.33333333333333331</v>
      </c>
    </row>
    <row r="35" spans="1:18" x14ac:dyDescent="0.25">
      <c r="A35" t="str">
        <f>IF($B$3="&lt;","&gt;","&lt;")&amp;Table1345[[#This Row],[sepal_length]]</f>
        <v>&gt;5</v>
      </c>
      <c r="B35" t="str">
        <f>$B$3&amp;"="&amp;Table1345[[#This Row],[sepal_length]]</f>
        <v>&lt;=5</v>
      </c>
      <c r="C35" t="str">
        <f>IF($D$3="&lt;","&gt;","&lt;")&amp;Table1345[[#This Row],[sepal_width]]</f>
        <v>&lt;3.6</v>
      </c>
      <c r="D35" t="str">
        <f>$D$3&amp;"="&amp;Table1345[[#This Row],[sepal_width]]</f>
        <v>&gt;=3.6</v>
      </c>
      <c r="E35" t="str">
        <f>IF($F$3="&lt;","&gt;","&lt;")&amp;Table1345[[#This Row],[petal_length]]</f>
        <v>&gt;1.4</v>
      </c>
      <c r="F35" t="str">
        <f>$F$3&amp;"="&amp;Table1345[[#This Row],[petal_length]]</f>
        <v>&lt;=1.4</v>
      </c>
      <c r="G35" t="str">
        <f>IF($H$3="&lt;","&gt;","&lt;")&amp;Table1345[[#This Row],[petal_width]]</f>
        <v>&gt;0.2</v>
      </c>
      <c r="H35" t="str">
        <f>$H$3&amp;"="&amp;Table1345[[#This Row],[petal_width]]</f>
        <v>&lt;=0.2</v>
      </c>
      <c r="I35">
        <v>5</v>
      </c>
      <c r="J35">
        <v>3.6</v>
      </c>
      <c r="K35">
        <v>1.4</v>
      </c>
      <c r="L35">
        <v>0.2</v>
      </c>
      <c r="M35">
        <v>0</v>
      </c>
      <c r="N35">
        <f>1-Table1345[[#This Row],[versacolor]]</f>
        <v>1</v>
      </c>
      <c r="O35">
        <f>(SUMIF(Table1345[sepal_length],B35,Table1345[versacolor])+SUMIF(Table1345[sepal_length],A35,Table1345[not versacolor]))/150</f>
        <v>0.49333333333333335</v>
      </c>
      <c r="P35">
        <f>(SUMIF(Table1345[sepal_width],D35,Table1345[versacolor])+SUMIF(Table1345[sepal_width],C35,Table1345[not versacolor]))/150</f>
        <v>0.54666666666666663</v>
      </c>
      <c r="Q35">
        <f>(SUMIF(Table1345[petal_length],F35,Table1345[versacolor])+SUMIF(Table1345[petal_length],E35,Table1345[not versacolor]))/150</f>
        <v>0.51333333333333331</v>
      </c>
      <c r="R35">
        <f>(SUMIF(Table1345[petal_width],H35,Table1345[versacolor])+SUMIF(Table1345[petal_width],G35,Table1345[not versacolor]))/150</f>
        <v>0.44</v>
      </c>
    </row>
    <row r="36" spans="1:18" x14ac:dyDescent="0.25">
      <c r="A36" t="str">
        <f>IF($B$3="&lt;","&gt;","&lt;")&amp;Table1345[[#This Row],[sepal_length]]</f>
        <v>&gt;5.1</v>
      </c>
      <c r="B36" t="str">
        <f>$B$3&amp;"="&amp;Table1345[[#This Row],[sepal_length]]</f>
        <v>&lt;=5.1</v>
      </c>
      <c r="C36" t="str">
        <f>IF($D$3="&lt;","&gt;","&lt;")&amp;Table1345[[#This Row],[sepal_width]]</f>
        <v>&lt;2.5</v>
      </c>
      <c r="D36" t="str">
        <f>$D$3&amp;"="&amp;Table1345[[#This Row],[sepal_width]]</f>
        <v>&gt;=2.5</v>
      </c>
      <c r="E36" t="str">
        <f>IF($F$3="&lt;","&gt;","&lt;")&amp;Table1345[[#This Row],[petal_length]]</f>
        <v>&gt;3</v>
      </c>
      <c r="F36" t="str">
        <f>$F$3&amp;"="&amp;Table1345[[#This Row],[petal_length]]</f>
        <v>&lt;=3</v>
      </c>
      <c r="G36" t="str">
        <f>IF($H$3="&lt;","&gt;","&lt;")&amp;Table1345[[#This Row],[petal_width]]</f>
        <v>&gt;1.1</v>
      </c>
      <c r="H36" t="str">
        <f>$H$3&amp;"="&amp;Table1345[[#This Row],[petal_width]]</f>
        <v>&lt;=1.1</v>
      </c>
      <c r="I36">
        <v>5.0999999999999996</v>
      </c>
      <c r="J36">
        <v>2.5</v>
      </c>
      <c r="K36">
        <v>3</v>
      </c>
      <c r="L36">
        <v>1.1000000000000001</v>
      </c>
      <c r="M36">
        <v>1</v>
      </c>
      <c r="N36">
        <f>1-Table1345[[#This Row],[versacolor]]</f>
        <v>0</v>
      </c>
      <c r="O36">
        <f>(SUMIF(Table1345[sepal_length],B36,Table1345[versacolor])+SUMIF(Table1345[sepal_length],A36,Table1345[not versacolor]))/150</f>
        <v>0.44666666666666666</v>
      </c>
      <c r="P36">
        <f>(SUMIF(Table1345[sepal_width],D36,Table1345[versacolor])+SUMIF(Table1345[sepal_width],C36,Table1345[not versacolor]))/150</f>
        <v>0.28666666666666668</v>
      </c>
      <c r="Q36">
        <f>(SUMIF(Table1345[petal_length],F36,Table1345[versacolor])+SUMIF(Table1345[petal_length],E36,Table1345[not versacolor]))/150</f>
        <v>0.34</v>
      </c>
      <c r="R36">
        <f>(SUMIF(Table1345[petal_width],H36,Table1345[versacolor])+SUMIF(Table1345[petal_width],G36,Table1345[not versacolor]))/150</f>
        <v>0.4</v>
      </c>
    </row>
    <row r="37" spans="1:18" x14ac:dyDescent="0.25">
      <c r="A37" t="str">
        <f>IF($B$3="&lt;","&gt;","&lt;")&amp;Table1345[[#This Row],[sepal_length]]</f>
        <v>&gt;5.1</v>
      </c>
      <c r="B37" t="str">
        <f>$B$3&amp;"="&amp;Table1345[[#This Row],[sepal_length]]</f>
        <v>&lt;=5.1</v>
      </c>
      <c r="C37" t="str">
        <f>IF($D$3="&lt;","&gt;","&lt;")&amp;Table1345[[#This Row],[sepal_width]]</f>
        <v>&lt;3.3</v>
      </c>
      <c r="D37" t="str">
        <f>$D$3&amp;"="&amp;Table1345[[#This Row],[sepal_width]]</f>
        <v>&gt;=3.3</v>
      </c>
      <c r="E37" t="str">
        <f>IF($F$3="&lt;","&gt;","&lt;")&amp;Table1345[[#This Row],[petal_length]]</f>
        <v>&gt;1.7</v>
      </c>
      <c r="F37" t="str">
        <f>$F$3&amp;"="&amp;Table1345[[#This Row],[petal_length]]</f>
        <v>&lt;=1.7</v>
      </c>
      <c r="G37" t="str">
        <f>IF($H$3="&lt;","&gt;","&lt;")&amp;Table1345[[#This Row],[petal_width]]</f>
        <v>&gt;0.5</v>
      </c>
      <c r="H37" t="str">
        <f>$H$3&amp;"="&amp;Table1345[[#This Row],[petal_width]]</f>
        <v>&lt;=0.5</v>
      </c>
      <c r="I37">
        <v>5.0999999999999996</v>
      </c>
      <c r="J37">
        <v>3.3</v>
      </c>
      <c r="K37">
        <v>1.7</v>
      </c>
      <c r="L37">
        <v>0.5</v>
      </c>
      <c r="M37">
        <v>0</v>
      </c>
      <c r="N37">
        <f>1-Table1345[[#This Row],[versacolor]]</f>
        <v>1</v>
      </c>
      <c r="O37">
        <f>(SUMIF(Table1345[sepal_length],B37,Table1345[versacolor])+SUMIF(Table1345[sepal_length],A37,Table1345[not versacolor]))/150</f>
        <v>0.44666666666666666</v>
      </c>
      <c r="P37">
        <f>(SUMIF(Table1345[sepal_width],D37,Table1345[versacolor])+SUMIF(Table1345[sepal_width],C37,Table1345[not versacolor]))/150</f>
        <v>0.41333333333333333</v>
      </c>
      <c r="Q37">
        <f>(SUMIF(Table1345[petal_length],F37,Table1345[versacolor])+SUMIF(Table1345[petal_length],E37,Table1345[not versacolor]))/150</f>
        <v>0.34666666666666668</v>
      </c>
      <c r="R37">
        <f>(SUMIF(Table1345[petal_width],H37,Table1345[versacolor])+SUMIF(Table1345[petal_width],G37,Table1345[not versacolor]))/150</f>
        <v>0.34</v>
      </c>
    </row>
    <row r="38" spans="1:18" x14ac:dyDescent="0.25">
      <c r="A38" t="str">
        <f>IF($B$3="&lt;","&gt;","&lt;")&amp;Table1345[[#This Row],[sepal_length]]</f>
        <v>&gt;5.1</v>
      </c>
      <c r="B38" t="str">
        <f>$B$3&amp;"="&amp;Table1345[[#This Row],[sepal_length]]</f>
        <v>&lt;=5.1</v>
      </c>
      <c r="C38" t="str">
        <f>IF($D$3="&lt;","&gt;","&lt;")&amp;Table1345[[#This Row],[sepal_width]]</f>
        <v>&lt;3.4</v>
      </c>
      <c r="D38" t="str">
        <f>$D$3&amp;"="&amp;Table1345[[#This Row],[sepal_width]]</f>
        <v>&gt;=3.4</v>
      </c>
      <c r="E38" t="str">
        <f>IF($F$3="&lt;","&gt;","&lt;")&amp;Table1345[[#This Row],[petal_length]]</f>
        <v>&gt;1.5</v>
      </c>
      <c r="F38" t="str">
        <f>$F$3&amp;"="&amp;Table1345[[#This Row],[petal_length]]</f>
        <v>&lt;=1.5</v>
      </c>
      <c r="G38" t="str">
        <f>IF($H$3="&lt;","&gt;","&lt;")&amp;Table1345[[#This Row],[petal_width]]</f>
        <v>&gt;0.2</v>
      </c>
      <c r="H38" t="str">
        <f>$H$3&amp;"="&amp;Table1345[[#This Row],[petal_width]]</f>
        <v>&lt;=0.2</v>
      </c>
      <c r="I38">
        <v>5.0999999999999996</v>
      </c>
      <c r="J38">
        <v>3.4</v>
      </c>
      <c r="K38">
        <v>1.5</v>
      </c>
      <c r="L38">
        <v>0.2</v>
      </c>
      <c r="M38">
        <v>0</v>
      </c>
      <c r="N38">
        <f>1-Table1345[[#This Row],[versacolor]]</f>
        <v>1</v>
      </c>
      <c r="O38">
        <f>(SUMIF(Table1345[sepal_length],B38,Table1345[versacolor])+SUMIF(Table1345[sepal_length],A38,Table1345[not versacolor]))/150</f>
        <v>0.44666666666666666</v>
      </c>
      <c r="P38">
        <f>(SUMIF(Table1345[sepal_width],D38,Table1345[versacolor])+SUMIF(Table1345[sepal_width],C38,Table1345[not versacolor]))/150</f>
        <v>0.44</v>
      </c>
      <c r="Q38">
        <f>(SUMIF(Table1345[petal_length],F38,Table1345[versacolor])+SUMIF(Table1345[petal_length],E38,Table1345[not versacolor]))/150</f>
        <v>0.42</v>
      </c>
      <c r="R38">
        <f>(SUMIF(Table1345[petal_width],H38,Table1345[versacolor])+SUMIF(Table1345[petal_width],G38,Table1345[not versacolor]))/150</f>
        <v>0.44</v>
      </c>
    </row>
    <row r="39" spans="1:18" x14ac:dyDescent="0.25">
      <c r="A39" t="str">
        <f>IF($B$3="&lt;","&gt;","&lt;")&amp;Table1345[[#This Row],[sepal_length]]</f>
        <v>&gt;5.1</v>
      </c>
      <c r="B39" t="str">
        <f>$B$3&amp;"="&amp;Table1345[[#This Row],[sepal_length]]</f>
        <v>&lt;=5.1</v>
      </c>
      <c r="C39" t="str">
        <f>IF($D$3="&lt;","&gt;","&lt;")&amp;Table1345[[#This Row],[sepal_width]]</f>
        <v>&lt;3.5</v>
      </c>
      <c r="D39" t="str">
        <f>$D$3&amp;"="&amp;Table1345[[#This Row],[sepal_width]]</f>
        <v>&gt;=3.5</v>
      </c>
      <c r="E39" t="str">
        <f>IF($F$3="&lt;","&gt;","&lt;")&amp;Table1345[[#This Row],[petal_length]]</f>
        <v>&gt;1.4</v>
      </c>
      <c r="F39" t="str">
        <f>$F$3&amp;"="&amp;Table1345[[#This Row],[petal_length]]</f>
        <v>&lt;=1.4</v>
      </c>
      <c r="G39" t="str">
        <f>IF($H$3="&lt;","&gt;","&lt;")&amp;Table1345[[#This Row],[petal_width]]</f>
        <v>&gt;0.2</v>
      </c>
      <c r="H39" t="str">
        <f>$H$3&amp;"="&amp;Table1345[[#This Row],[petal_width]]</f>
        <v>&lt;=0.2</v>
      </c>
      <c r="I39">
        <v>5.0999999999999996</v>
      </c>
      <c r="J39">
        <v>3.5</v>
      </c>
      <c r="K39">
        <v>1.4</v>
      </c>
      <c r="L39">
        <v>0.2</v>
      </c>
      <c r="M39">
        <v>0</v>
      </c>
      <c r="N39">
        <f>1-Table1345[[#This Row],[versacolor]]</f>
        <v>1</v>
      </c>
      <c r="O39">
        <f>(SUMIF(Table1345[sepal_length],B39,Table1345[versacolor])+SUMIF(Table1345[sepal_length],A39,Table1345[not versacolor]))/150</f>
        <v>0.44666666666666666</v>
      </c>
      <c r="P39">
        <f>(SUMIF(Table1345[sepal_width],D39,Table1345[versacolor])+SUMIF(Table1345[sepal_width],C39,Table1345[not versacolor]))/150</f>
        <v>0.50666666666666671</v>
      </c>
      <c r="Q39">
        <f>(SUMIF(Table1345[petal_length],F39,Table1345[versacolor])+SUMIF(Table1345[petal_length],E39,Table1345[not versacolor]))/150</f>
        <v>0.51333333333333331</v>
      </c>
      <c r="R39">
        <f>(SUMIF(Table1345[petal_width],H39,Table1345[versacolor])+SUMIF(Table1345[petal_width],G39,Table1345[not versacolor]))/150</f>
        <v>0.44</v>
      </c>
    </row>
    <row r="40" spans="1:18" x14ac:dyDescent="0.25">
      <c r="A40" t="str">
        <f>IF($B$3="&lt;","&gt;","&lt;")&amp;Table1345[[#This Row],[sepal_length]]</f>
        <v>&gt;5.1</v>
      </c>
      <c r="B40" t="str">
        <f>$B$3&amp;"="&amp;Table1345[[#This Row],[sepal_length]]</f>
        <v>&lt;=5.1</v>
      </c>
      <c r="C40" t="str">
        <f>IF($D$3="&lt;","&gt;","&lt;")&amp;Table1345[[#This Row],[sepal_width]]</f>
        <v>&lt;3.5</v>
      </c>
      <c r="D40" t="str">
        <f>$D$3&amp;"="&amp;Table1345[[#This Row],[sepal_width]]</f>
        <v>&gt;=3.5</v>
      </c>
      <c r="E40" t="str">
        <f>IF($F$3="&lt;","&gt;","&lt;")&amp;Table1345[[#This Row],[petal_length]]</f>
        <v>&gt;1.4</v>
      </c>
      <c r="F40" t="str">
        <f>$F$3&amp;"="&amp;Table1345[[#This Row],[petal_length]]</f>
        <v>&lt;=1.4</v>
      </c>
      <c r="G40" t="str">
        <f>IF($H$3="&lt;","&gt;","&lt;")&amp;Table1345[[#This Row],[petal_width]]</f>
        <v>&gt;0.3</v>
      </c>
      <c r="H40" t="str">
        <f>$H$3&amp;"="&amp;Table1345[[#This Row],[petal_width]]</f>
        <v>&lt;=0.3</v>
      </c>
      <c r="I40">
        <v>5.0999999999999996</v>
      </c>
      <c r="J40">
        <v>3.5</v>
      </c>
      <c r="K40">
        <v>1.4</v>
      </c>
      <c r="L40">
        <v>0.3</v>
      </c>
      <c r="M40">
        <v>0</v>
      </c>
      <c r="N40">
        <f>1-Table1345[[#This Row],[versacolor]]</f>
        <v>1</v>
      </c>
      <c r="O40">
        <f>(SUMIF(Table1345[sepal_length],B40,Table1345[versacolor])+SUMIF(Table1345[sepal_length],A40,Table1345[not versacolor]))/150</f>
        <v>0.44666666666666666</v>
      </c>
      <c r="P40">
        <f>(SUMIF(Table1345[sepal_width],D40,Table1345[versacolor])+SUMIF(Table1345[sepal_width],C40,Table1345[not versacolor]))/150</f>
        <v>0.50666666666666671</v>
      </c>
      <c r="Q40">
        <f>(SUMIF(Table1345[petal_length],F40,Table1345[versacolor])+SUMIF(Table1345[petal_length],E40,Table1345[not versacolor]))/150</f>
        <v>0.51333333333333331</v>
      </c>
      <c r="R40">
        <f>(SUMIF(Table1345[petal_width],H40,Table1345[versacolor])+SUMIF(Table1345[petal_width],G40,Table1345[not versacolor]))/150</f>
        <v>0.39333333333333331</v>
      </c>
    </row>
    <row r="41" spans="1:18" x14ac:dyDescent="0.25">
      <c r="A41" t="str">
        <f>IF($B$3="&lt;","&gt;","&lt;")&amp;Table1345[[#This Row],[sepal_length]]</f>
        <v>&gt;5.1</v>
      </c>
      <c r="B41" t="str">
        <f>$B$3&amp;"="&amp;Table1345[[#This Row],[sepal_length]]</f>
        <v>&lt;=5.1</v>
      </c>
      <c r="C41" t="str">
        <f>IF($D$3="&lt;","&gt;","&lt;")&amp;Table1345[[#This Row],[sepal_width]]</f>
        <v>&lt;3.7</v>
      </c>
      <c r="D41" t="str">
        <f>$D$3&amp;"="&amp;Table1345[[#This Row],[sepal_width]]</f>
        <v>&gt;=3.7</v>
      </c>
      <c r="E41" t="str">
        <f>IF($F$3="&lt;","&gt;","&lt;")&amp;Table1345[[#This Row],[petal_length]]</f>
        <v>&gt;1.5</v>
      </c>
      <c r="F41" t="str">
        <f>$F$3&amp;"="&amp;Table1345[[#This Row],[petal_length]]</f>
        <v>&lt;=1.5</v>
      </c>
      <c r="G41" t="str">
        <f>IF($H$3="&lt;","&gt;","&lt;")&amp;Table1345[[#This Row],[petal_width]]</f>
        <v>&gt;0.4</v>
      </c>
      <c r="H41" t="str">
        <f>$H$3&amp;"="&amp;Table1345[[#This Row],[petal_width]]</f>
        <v>&lt;=0.4</v>
      </c>
      <c r="I41">
        <v>5.0999999999999996</v>
      </c>
      <c r="J41">
        <v>3.7</v>
      </c>
      <c r="K41">
        <v>1.5</v>
      </c>
      <c r="L41">
        <v>0.4</v>
      </c>
      <c r="M41">
        <v>0</v>
      </c>
      <c r="N41">
        <f>1-Table1345[[#This Row],[versacolor]]</f>
        <v>1</v>
      </c>
      <c r="O41">
        <f>(SUMIF(Table1345[sepal_length],B41,Table1345[versacolor])+SUMIF(Table1345[sepal_length],A41,Table1345[not versacolor]))/150</f>
        <v>0.44666666666666666</v>
      </c>
      <c r="P41">
        <f>(SUMIF(Table1345[sepal_width],D41,Table1345[versacolor])+SUMIF(Table1345[sepal_width],C41,Table1345[not versacolor]))/150</f>
        <v>0.56666666666666665</v>
      </c>
      <c r="Q41">
        <f>(SUMIF(Table1345[petal_length],F41,Table1345[versacolor])+SUMIF(Table1345[petal_length],E41,Table1345[not versacolor]))/150</f>
        <v>0.42</v>
      </c>
      <c r="R41">
        <f>(SUMIF(Table1345[petal_width],H41,Table1345[versacolor])+SUMIF(Table1345[petal_width],G41,Table1345[not versacolor]))/150</f>
        <v>0.34666666666666668</v>
      </c>
    </row>
    <row r="42" spans="1:18" x14ac:dyDescent="0.25">
      <c r="A42" t="str">
        <f>IF($B$3="&lt;","&gt;","&lt;")&amp;Table1345[[#This Row],[sepal_length]]</f>
        <v>&gt;5.1</v>
      </c>
      <c r="B42" t="str">
        <f>$B$3&amp;"="&amp;Table1345[[#This Row],[sepal_length]]</f>
        <v>&lt;=5.1</v>
      </c>
      <c r="C42" t="str">
        <f>IF($D$3="&lt;","&gt;","&lt;")&amp;Table1345[[#This Row],[sepal_width]]</f>
        <v>&lt;3.8</v>
      </c>
      <c r="D42" t="str">
        <f>$D$3&amp;"="&amp;Table1345[[#This Row],[sepal_width]]</f>
        <v>&gt;=3.8</v>
      </c>
      <c r="E42" t="str">
        <f>IF($F$3="&lt;","&gt;","&lt;")&amp;Table1345[[#This Row],[petal_length]]</f>
        <v>&gt;1.5</v>
      </c>
      <c r="F42" t="str">
        <f>$F$3&amp;"="&amp;Table1345[[#This Row],[petal_length]]</f>
        <v>&lt;=1.5</v>
      </c>
      <c r="G42" t="str">
        <f>IF($H$3="&lt;","&gt;","&lt;")&amp;Table1345[[#This Row],[petal_width]]</f>
        <v>&gt;0.3</v>
      </c>
      <c r="H42" t="str">
        <f>$H$3&amp;"="&amp;Table1345[[#This Row],[petal_width]]</f>
        <v>&lt;=0.3</v>
      </c>
      <c r="I42">
        <v>5.0999999999999996</v>
      </c>
      <c r="J42">
        <v>3.8</v>
      </c>
      <c r="K42">
        <v>1.5</v>
      </c>
      <c r="L42">
        <v>0.3</v>
      </c>
      <c r="M42">
        <v>0</v>
      </c>
      <c r="N42">
        <f>1-Table1345[[#This Row],[versacolor]]</f>
        <v>1</v>
      </c>
      <c r="O42">
        <f>(SUMIF(Table1345[sepal_length],B42,Table1345[versacolor])+SUMIF(Table1345[sepal_length],A42,Table1345[not versacolor]))/150</f>
        <v>0.44666666666666666</v>
      </c>
      <c r="P42">
        <f>(SUMIF(Table1345[sepal_width],D42,Table1345[versacolor])+SUMIF(Table1345[sepal_width],C42,Table1345[not versacolor]))/150</f>
        <v>0.58666666666666667</v>
      </c>
      <c r="Q42">
        <f>(SUMIF(Table1345[petal_length],F42,Table1345[versacolor])+SUMIF(Table1345[petal_length],E42,Table1345[not versacolor]))/150</f>
        <v>0.42</v>
      </c>
      <c r="R42">
        <f>(SUMIF(Table1345[petal_width],H42,Table1345[versacolor])+SUMIF(Table1345[petal_width],G42,Table1345[not versacolor]))/150</f>
        <v>0.39333333333333331</v>
      </c>
    </row>
    <row r="43" spans="1:18" x14ac:dyDescent="0.25">
      <c r="A43" t="str">
        <f>IF($B$3="&lt;","&gt;","&lt;")&amp;Table1345[[#This Row],[sepal_length]]</f>
        <v>&gt;5.1</v>
      </c>
      <c r="B43" t="str">
        <f>$B$3&amp;"="&amp;Table1345[[#This Row],[sepal_length]]</f>
        <v>&lt;=5.1</v>
      </c>
      <c r="C43" t="str">
        <f>IF($D$3="&lt;","&gt;","&lt;")&amp;Table1345[[#This Row],[sepal_width]]</f>
        <v>&lt;3.8</v>
      </c>
      <c r="D43" t="str">
        <f>$D$3&amp;"="&amp;Table1345[[#This Row],[sepal_width]]</f>
        <v>&gt;=3.8</v>
      </c>
      <c r="E43" t="str">
        <f>IF($F$3="&lt;","&gt;","&lt;")&amp;Table1345[[#This Row],[petal_length]]</f>
        <v>&gt;1.6</v>
      </c>
      <c r="F43" t="str">
        <f>$F$3&amp;"="&amp;Table1345[[#This Row],[petal_length]]</f>
        <v>&lt;=1.6</v>
      </c>
      <c r="G43" t="str">
        <f>IF($H$3="&lt;","&gt;","&lt;")&amp;Table1345[[#This Row],[petal_width]]</f>
        <v>&gt;0.2</v>
      </c>
      <c r="H43" t="str">
        <f>$H$3&amp;"="&amp;Table1345[[#This Row],[petal_width]]</f>
        <v>&lt;=0.2</v>
      </c>
      <c r="I43">
        <v>5.0999999999999996</v>
      </c>
      <c r="J43">
        <v>3.8</v>
      </c>
      <c r="K43">
        <v>1.6</v>
      </c>
      <c r="L43">
        <v>0.2</v>
      </c>
      <c r="M43">
        <v>0</v>
      </c>
      <c r="N43">
        <f>1-Table1345[[#This Row],[versacolor]]</f>
        <v>1</v>
      </c>
      <c r="O43">
        <f>(SUMIF(Table1345[sepal_length],B43,Table1345[versacolor])+SUMIF(Table1345[sepal_length],A43,Table1345[not versacolor]))/150</f>
        <v>0.44666666666666666</v>
      </c>
      <c r="P43">
        <f>(SUMIF(Table1345[sepal_width],D43,Table1345[versacolor])+SUMIF(Table1345[sepal_width],C43,Table1345[not versacolor]))/150</f>
        <v>0.58666666666666667</v>
      </c>
      <c r="Q43">
        <f>(SUMIF(Table1345[petal_length],F43,Table1345[versacolor])+SUMIF(Table1345[petal_length],E43,Table1345[not versacolor]))/150</f>
        <v>0.37333333333333335</v>
      </c>
      <c r="R43">
        <f>(SUMIF(Table1345[petal_width],H43,Table1345[versacolor])+SUMIF(Table1345[petal_width],G43,Table1345[not versacolor]))/150</f>
        <v>0.44</v>
      </c>
    </row>
    <row r="44" spans="1:18" x14ac:dyDescent="0.25">
      <c r="A44" t="str">
        <f>IF($B$3="&lt;","&gt;","&lt;")&amp;Table1345[[#This Row],[sepal_length]]</f>
        <v>&gt;5.1</v>
      </c>
      <c r="B44" t="str">
        <f>$B$3&amp;"="&amp;Table1345[[#This Row],[sepal_length]]</f>
        <v>&lt;=5.1</v>
      </c>
      <c r="C44" t="str">
        <f>IF($D$3="&lt;","&gt;","&lt;")&amp;Table1345[[#This Row],[sepal_width]]</f>
        <v>&lt;3.8</v>
      </c>
      <c r="D44" t="str">
        <f>$D$3&amp;"="&amp;Table1345[[#This Row],[sepal_width]]</f>
        <v>&gt;=3.8</v>
      </c>
      <c r="E44" t="str">
        <f>IF($F$3="&lt;","&gt;","&lt;")&amp;Table1345[[#This Row],[petal_length]]</f>
        <v>&gt;1.9</v>
      </c>
      <c r="F44" t="str">
        <f>$F$3&amp;"="&amp;Table1345[[#This Row],[petal_length]]</f>
        <v>&lt;=1.9</v>
      </c>
      <c r="G44" t="str">
        <f>IF($H$3="&lt;","&gt;","&lt;")&amp;Table1345[[#This Row],[petal_width]]</f>
        <v>&gt;0.4</v>
      </c>
      <c r="H44" t="str">
        <f>$H$3&amp;"="&amp;Table1345[[#This Row],[petal_width]]</f>
        <v>&lt;=0.4</v>
      </c>
      <c r="I44">
        <v>5.0999999999999996</v>
      </c>
      <c r="J44">
        <v>3.8</v>
      </c>
      <c r="K44">
        <v>1.9</v>
      </c>
      <c r="L44">
        <v>0.4</v>
      </c>
      <c r="M44">
        <v>0</v>
      </c>
      <c r="N44">
        <f>1-Table1345[[#This Row],[versacolor]]</f>
        <v>1</v>
      </c>
      <c r="O44">
        <f>(SUMIF(Table1345[sepal_length],B44,Table1345[versacolor])+SUMIF(Table1345[sepal_length],A44,Table1345[not versacolor]))/150</f>
        <v>0.44666666666666666</v>
      </c>
      <c r="P44">
        <f>(SUMIF(Table1345[sepal_width],D44,Table1345[versacolor])+SUMIF(Table1345[sepal_width],C44,Table1345[not versacolor]))/150</f>
        <v>0.58666666666666667</v>
      </c>
      <c r="Q44">
        <f>(SUMIF(Table1345[petal_length],F44,Table1345[versacolor])+SUMIF(Table1345[petal_length],E44,Table1345[not versacolor]))/150</f>
        <v>0.33333333333333331</v>
      </c>
      <c r="R44">
        <f>(SUMIF(Table1345[petal_width],H44,Table1345[versacolor])+SUMIF(Table1345[petal_width],G44,Table1345[not versacolor]))/150</f>
        <v>0.34666666666666668</v>
      </c>
    </row>
    <row r="45" spans="1:18" x14ac:dyDescent="0.25">
      <c r="A45" t="str">
        <f>IF($B$3="&lt;","&gt;","&lt;")&amp;Table1345[[#This Row],[sepal_length]]</f>
        <v>&gt;5.2</v>
      </c>
      <c r="B45" t="str">
        <f>$B$3&amp;"="&amp;Table1345[[#This Row],[sepal_length]]</f>
        <v>&lt;=5.2</v>
      </c>
      <c r="C45" t="str">
        <f>IF($D$3="&lt;","&gt;","&lt;")&amp;Table1345[[#This Row],[sepal_width]]</f>
        <v>&lt;2.7</v>
      </c>
      <c r="D45" t="str">
        <f>$D$3&amp;"="&amp;Table1345[[#This Row],[sepal_width]]</f>
        <v>&gt;=2.7</v>
      </c>
      <c r="E45" t="str">
        <f>IF($F$3="&lt;","&gt;","&lt;")&amp;Table1345[[#This Row],[petal_length]]</f>
        <v>&gt;3.9</v>
      </c>
      <c r="F45" t="str">
        <f>$F$3&amp;"="&amp;Table1345[[#This Row],[petal_length]]</f>
        <v>&lt;=3.9</v>
      </c>
      <c r="G45" t="str">
        <f>IF($H$3="&lt;","&gt;","&lt;")&amp;Table1345[[#This Row],[petal_width]]</f>
        <v>&gt;1.4</v>
      </c>
      <c r="H45" t="str">
        <f>$H$3&amp;"="&amp;Table1345[[#This Row],[petal_width]]</f>
        <v>&lt;=1.4</v>
      </c>
      <c r="I45">
        <v>5.2</v>
      </c>
      <c r="J45">
        <v>2.7</v>
      </c>
      <c r="K45">
        <v>3.9</v>
      </c>
      <c r="L45">
        <v>1.4</v>
      </c>
      <c r="M45">
        <v>1</v>
      </c>
      <c r="N45">
        <f>1-Table1345[[#This Row],[versacolor]]</f>
        <v>0</v>
      </c>
      <c r="O45">
        <f>(SUMIF(Table1345[sepal_length],B45,Table1345[versacolor])+SUMIF(Table1345[sepal_length],A45,Table1345[not versacolor]))/150</f>
        <v>0.43333333333333335</v>
      </c>
      <c r="P45">
        <f>(SUMIF(Table1345[sepal_width],D45,Table1345[versacolor])+SUMIF(Table1345[sepal_width],C45,Table1345[not versacolor]))/150</f>
        <v>0.28000000000000003</v>
      </c>
      <c r="Q45">
        <f>(SUMIF(Table1345[petal_length],F45,Table1345[versacolor])+SUMIF(Table1345[petal_length],E45,Table1345[not versacolor]))/150</f>
        <v>0.40666666666666668</v>
      </c>
      <c r="R45">
        <f>(SUMIF(Table1345[petal_width],H45,Table1345[versacolor])+SUMIF(Table1345[petal_width],G45,Table1345[not versacolor]))/150</f>
        <v>0.56000000000000005</v>
      </c>
    </row>
    <row r="46" spans="1:18" x14ac:dyDescent="0.25">
      <c r="A46" t="str">
        <f>IF($B$3="&lt;","&gt;","&lt;")&amp;Table1345[[#This Row],[sepal_length]]</f>
        <v>&gt;5.2</v>
      </c>
      <c r="B46" t="str">
        <f>$B$3&amp;"="&amp;Table1345[[#This Row],[sepal_length]]</f>
        <v>&lt;=5.2</v>
      </c>
      <c r="C46" t="str">
        <f>IF($D$3="&lt;","&gt;","&lt;")&amp;Table1345[[#This Row],[sepal_width]]</f>
        <v>&lt;3.4</v>
      </c>
      <c r="D46" t="str">
        <f>$D$3&amp;"="&amp;Table1345[[#This Row],[sepal_width]]</f>
        <v>&gt;=3.4</v>
      </c>
      <c r="E46" t="str">
        <f>IF($F$3="&lt;","&gt;","&lt;")&amp;Table1345[[#This Row],[petal_length]]</f>
        <v>&gt;1.4</v>
      </c>
      <c r="F46" t="str">
        <f>$F$3&amp;"="&amp;Table1345[[#This Row],[petal_length]]</f>
        <v>&lt;=1.4</v>
      </c>
      <c r="G46" t="str">
        <f>IF($H$3="&lt;","&gt;","&lt;")&amp;Table1345[[#This Row],[petal_width]]</f>
        <v>&gt;0.2</v>
      </c>
      <c r="H46" t="str">
        <f>$H$3&amp;"="&amp;Table1345[[#This Row],[petal_width]]</f>
        <v>&lt;=0.2</v>
      </c>
      <c r="I46">
        <v>5.2</v>
      </c>
      <c r="J46">
        <v>3.4</v>
      </c>
      <c r="K46">
        <v>1.4</v>
      </c>
      <c r="L46">
        <v>0.2</v>
      </c>
      <c r="M46">
        <v>0</v>
      </c>
      <c r="N46">
        <f>1-Table1345[[#This Row],[versacolor]]</f>
        <v>1</v>
      </c>
      <c r="O46">
        <f>(SUMIF(Table1345[sepal_length],B46,Table1345[versacolor])+SUMIF(Table1345[sepal_length],A46,Table1345[not versacolor]))/150</f>
        <v>0.43333333333333335</v>
      </c>
      <c r="P46">
        <f>(SUMIF(Table1345[sepal_width],D46,Table1345[versacolor])+SUMIF(Table1345[sepal_width],C46,Table1345[not versacolor]))/150</f>
        <v>0.44</v>
      </c>
      <c r="Q46">
        <f>(SUMIF(Table1345[petal_length],F46,Table1345[versacolor])+SUMIF(Table1345[petal_length],E46,Table1345[not versacolor]))/150</f>
        <v>0.51333333333333331</v>
      </c>
      <c r="R46">
        <f>(SUMIF(Table1345[petal_width],H46,Table1345[versacolor])+SUMIF(Table1345[petal_width],G46,Table1345[not versacolor]))/150</f>
        <v>0.44</v>
      </c>
    </row>
    <row r="47" spans="1:18" x14ac:dyDescent="0.25">
      <c r="A47" t="str">
        <f>IF($B$3="&lt;","&gt;","&lt;")&amp;Table1345[[#This Row],[sepal_length]]</f>
        <v>&gt;5.2</v>
      </c>
      <c r="B47" t="str">
        <f>$B$3&amp;"="&amp;Table1345[[#This Row],[sepal_length]]</f>
        <v>&lt;=5.2</v>
      </c>
      <c r="C47" t="str">
        <f>IF($D$3="&lt;","&gt;","&lt;")&amp;Table1345[[#This Row],[sepal_width]]</f>
        <v>&lt;3.5</v>
      </c>
      <c r="D47" t="str">
        <f>$D$3&amp;"="&amp;Table1345[[#This Row],[sepal_width]]</f>
        <v>&gt;=3.5</v>
      </c>
      <c r="E47" t="str">
        <f>IF($F$3="&lt;","&gt;","&lt;")&amp;Table1345[[#This Row],[petal_length]]</f>
        <v>&gt;1.5</v>
      </c>
      <c r="F47" t="str">
        <f>$F$3&amp;"="&amp;Table1345[[#This Row],[petal_length]]</f>
        <v>&lt;=1.5</v>
      </c>
      <c r="G47" t="str">
        <f>IF($H$3="&lt;","&gt;","&lt;")&amp;Table1345[[#This Row],[petal_width]]</f>
        <v>&gt;0.2</v>
      </c>
      <c r="H47" t="str">
        <f>$H$3&amp;"="&amp;Table1345[[#This Row],[petal_width]]</f>
        <v>&lt;=0.2</v>
      </c>
      <c r="I47">
        <v>5.2</v>
      </c>
      <c r="J47">
        <v>3.5</v>
      </c>
      <c r="K47">
        <v>1.5</v>
      </c>
      <c r="L47">
        <v>0.2</v>
      </c>
      <c r="M47">
        <v>0</v>
      </c>
      <c r="N47">
        <f>1-Table1345[[#This Row],[versacolor]]</f>
        <v>1</v>
      </c>
      <c r="O47">
        <f>(SUMIF(Table1345[sepal_length],B47,Table1345[versacolor])+SUMIF(Table1345[sepal_length],A47,Table1345[not versacolor]))/150</f>
        <v>0.43333333333333335</v>
      </c>
      <c r="P47">
        <f>(SUMIF(Table1345[sepal_width],D47,Table1345[versacolor])+SUMIF(Table1345[sepal_width],C47,Table1345[not versacolor]))/150</f>
        <v>0.50666666666666671</v>
      </c>
      <c r="Q47">
        <f>(SUMIF(Table1345[petal_length],F47,Table1345[versacolor])+SUMIF(Table1345[petal_length],E47,Table1345[not versacolor]))/150</f>
        <v>0.42</v>
      </c>
      <c r="R47">
        <f>(SUMIF(Table1345[petal_width],H47,Table1345[versacolor])+SUMIF(Table1345[petal_width],G47,Table1345[not versacolor]))/150</f>
        <v>0.44</v>
      </c>
    </row>
    <row r="48" spans="1:18" x14ac:dyDescent="0.25">
      <c r="A48" t="str">
        <f>IF($B$3="&lt;","&gt;","&lt;")&amp;Table1345[[#This Row],[sepal_length]]</f>
        <v>&gt;5.2</v>
      </c>
      <c r="B48" t="str">
        <f>$B$3&amp;"="&amp;Table1345[[#This Row],[sepal_length]]</f>
        <v>&lt;=5.2</v>
      </c>
      <c r="C48" t="str">
        <f>IF($D$3="&lt;","&gt;","&lt;")&amp;Table1345[[#This Row],[sepal_width]]</f>
        <v>&lt;4.1</v>
      </c>
      <c r="D48" t="str">
        <f>$D$3&amp;"="&amp;Table1345[[#This Row],[sepal_width]]</f>
        <v>&gt;=4.1</v>
      </c>
      <c r="E48" t="str">
        <f>IF($F$3="&lt;","&gt;","&lt;")&amp;Table1345[[#This Row],[petal_length]]</f>
        <v>&gt;1.5</v>
      </c>
      <c r="F48" t="str">
        <f>$F$3&amp;"="&amp;Table1345[[#This Row],[petal_length]]</f>
        <v>&lt;=1.5</v>
      </c>
      <c r="G48" t="str">
        <f>IF($H$3="&lt;","&gt;","&lt;")&amp;Table1345[[#This Row],[petal_width]]</f>
        <v>&gt;0.1</v>
      </c>
      <c r="H48" t="str">
        <f>$H$3&amp;"="&amp;Table1345[[#This Row],[petal_width]]</f>
        <v>&lt;=0.1</v>
      </c>
      <c r="I48">
        <v>5.2</v>
      </c>
      <c r="J48">
        <v>4.0999999999999996</v>
      </c>
      <c r="K48">
        <v>1.5</v>
      </c>
      <c r="L48">
        <v>0.1</v>
      </c>
      <c r="M48">
        <v>0</v>
      </c>
      <c r="N48">
        <f>1-Table1345[[#This Row],[versacolor]]</f>
        <v>1</v>
      </c>
      <c r="O48">
        <f>(SUMIF(Table1345[sepal_length],B48,Table1345[versacolor])+SUMIF(Table1345[sepal_length],A48,Table1345[not versacolor]))/150</f>
        <v>0.43333333333333335</v>
      </c>
      <c r="P48">
        <f>(SUMIF(Table1345[sepal_width],D48,Table1345[versacolor])+SUMIF(Table1345[sepal_width],C48,Table1345[not versacolor]))/150</f>
        <v>0.64666666666666661</v>
      </c>
      <c r="Q48">
        <f>(SUMIF(Table1345[petal_length],F48,Table1345[versacolor])+SUMIF(Table1345[petal_length],E48,Table1345[not versacolor]))/150</f>
        <v>0.42</v>
      </c>
      <c r="R48">
        <f>(SUMIF(Table1345[petal_width],H48,Table1345[versacolor])+SUMIF(Table1345[petal_width],G48,Table1345[not versacolor]))/150</f>
        <v>0.62666666666666671</v>
      </c>
    </row>
    <row r="49" spans="1:18" x14ac:dyDescent="0.25">
      <c r="A49" t="str">
        <f>IF($B$3="&lt;","&gt;","&lt;")&amp;Table1345[[#This Row],[sepal_length]]</f>
        <v>&gt;5.3</v>
      </c>
      <c r="B49" t="str">
        <f>$B$3&amp;"="&amp;Table1345[[#This Row],[sepal_length]]</f>
        <v>&lt;=5.3</v>
      </c>
      <c r="C49" t="str">
        <f>IF($D$3="&lt;","&gt;","&lt;")&amp;Table1345[[#This Row],[sepal_width]]</f>
        <v>&lt;3.7</v>
      </c>
      <c r="D49" t="str">
        <f>$D$3&amp;"="&amp;Table1345[[#This Row],[sepal_width]]</f>
        <v>&gt;=3.7</v>
      </c>
      <c r="E49" t="str">
        <f>IF($F$3="&lt;","&gt;","&lt;")&amp;Table1345[[#This Row],[petal_length]]</f>
        <v>&gt;1.5</v>
      </c>
      <c r="F49" t="str">
        <f>$F$3&amp;"="&amp;Table1345[[#This Row],[petal_length]]</f>
        <v>&lt;=1.5</v>
      </c>
      <c r="G49" t="str">
        <f>IF($H$3="&lt;","&gt;","&lt;")&amp;Table1345[[#This Row],[petal_width]]</f>
        <v>&gt;0.2</v>
      </c>
      <c r="H49" t="str">
        <f>$H$3&amp;"="&amp;Table1345[[#This Row],[petal_width]]</f>
        <v>&lt;=0.2</v>
      </c>
      <c r="I49">
        <v>5.3</v>
      </c>
      <c r="J49">
        <v>3.7</v>
      </c>
      <c r="K49">
        <v>1.5</v>
      </c>
      <c r="L49">
        <v>0.2</v>
      </c>
      <c r="M49">
        <v>0</v>
      </c>
      <c r="N49">
        <f>1-Table1345[[#This Row],[versacolor]]</f>
        <v>1</v>
      </c>
      <c r="O49">
        <f>(SUMIF(Table1345[sepal_length],B49,Table1345[versacolor])+SUMIF(Table1345[sepal_length],A49,Table1345[not versacolor]))/150</f>
        <v>0.42666666666666669</v>
      </c>
      <c r="P49">
        <f>(SUMIF(Table1345[sepal_width],D49,Table1345[versacolor])+SUMIF(Table1345[sepal_width],C49,Table1345[not versacolor]))/150</f>
        <v>0.56666666666666665</v>
      </c>
      <c r="Q49">
        <f>(SUMIF(Table1345[petal_length],F49,Table1345[versacolor])+SUMIF(Table1345[petal_length],E49,Table1345[not versacolor]))/150</f>
        <v>0.42</v>
      </c>
      <c r="R49">
        <f>(SUMIF(Table1345[petal_width],H49,Table1345[versacolor])+SUMIF(Table1345[petal_width],G49,Table1345[not versacolor]))/150</f>
        <v>0.44</v>
      </c>
    </row>
    <row r="50" spans="1:18" x14ac:dyDescent="0.25">
      <c r="A50" t="str">
        <f>IF($B$3="&lt;","&gt;","&lt;")&amp;Table1345[[#This Row],[sepal_length]]</f>
        <v>&gt;5.4</v>
      </c>
      <c r="B50" t="str">
        <f>$B$3&amp;"="&amp;Table1345[[#This Row],[sepal_length]]</f>
        <v>&lt;=5.4</v>
      </c>
      <c r="C50" t="str">
        <f>IF($D$3="&lt;","&gt;","&lt;")&amp;Table1345[[#This Row],[sepal_width]]</f>
        <v>&lt;3</v>
      </c>
      <c r="D50" t="str">
        <f>$D$3&amp;"="&amp;Table1345[[#This Row],[sepal_width]]</f>
        <v>&gt;=3</v>
      </c>
      <c r="E50" t="str">
        <f>IF($F$3="&lt;","&gt;","&lt;")&amp;Table1345[[#This Row],[petal_length]]</f>
        <v>&gt;4.5</v>
      </c>
      <c r="F50" t="str">
        <f>$F$3&amp;"="&amp;Table1345[[#This Row],[petal_length]]</f>
        <v>&lt;=4.5</v>
      </c>
      <c r="G50" t="str">
        <f>IF($H$3="&lt;","&gt;","&lt;")&amp;Table1345[[#This Row],[petal_width]]</f>
        <v>&gt;1.5</v>
      </c>
      <c r="H50" t="str">
        <f>$H$3&amp;"="&amp;Table1345[[#This Row],[petal_width]]</f>
        <v>&lt;=1.5</v>
      </c>
      <c r="I50">
        <v>5.4</v>
      </c>
      <c r="J50">
        <v>3</v>
      </c>
      <c r="K50">
        <v>4.5</v>
      </c>
      <c r="L50">
        <v>1.5</v>
      </c>
      <c r="M50">
        <v>1</v>
      </c>
      <c r="N50">
        <f>1-Table1345[[#This Row],[versacolor]]</f>
        <v>0</v>
      </c>
      <c r="O50">
        <f>(SUMIF(Table1345[sepal_length],B50,Table1345[versacolor])+SUMIF(Table1345[sepal_length],A50,Table1345[not versacolor]))/150</f>
        <v>0.4</v>
      </c>
      <c r="P50">
        <f>(SUMIF(Table1345[sepal_width],D50,Table1345[versacolor])+SUMIF(Table1345[sepal_width],C50,Table1345[not versacolor]))/150</f>
        <v>0.26</v>
      </c>
      <c r="Q50">
        <f>(SUMIF(Table1345[petal_length],F50,Table1345[versacolor])+SUMIF(Table1345[petal_length],E50,Table1345[not versacolor]))/150</f>
        <v>0.56666666666666665</v>
      </c>
      <c r="R50">
        <f>(SUMIF(Table1345[petal_width],H50,Table1345[versacolor])+SUMIF(Table1345[petal_width],G50,Table1345[not versacolor]))/150</f>
        <v>0.61333333333333329</v>
      </c>
    </row>
    <row r="51" spans="1:18" x14ac:dyDescent="0.25">
      <c r="A51" t="str">
        <f>IF($B$3="&lt;","&gt;","&lt;")&amp;Table1345[[#This Row],[sepal_length]]</f>
        <v>&gt;5.4</v>
      </c>
      <c r="B51" t="str">
        <f>$B$3&amp;"="&amp;Table1345[[#This Row],[sepal_length]]</f>
        <v>&lt;=5.4</v>
      </c>
      <c r="C51" t="str">
        <f>IF($D$3="&lt;","&gt;","&lt;")&amp;Table1345[[#This Row],[sepal_width]]</f>
        <v>&lt;3.4</v>
      </c>
      <c r="D51" t="str">
        <f>$D$3&amp;"="&amp;Table1345[[#This Row],[sepal_width]]</f>
        <v>&gt;=3.4</v>
      </c>
      <c r="E51" t="str">
        <f>IF($F$3="&lt;","&gt;","&lt;")&amp;Table1345[[#This Row],[petal_length]]</f>
        <v>&gt;1.5</v>
      </c>
      <c r="F51" t="str">
        <f>$F$3&amp;"="&amp;Table1345[[#This Row],[petal_length]]</f>
        <v>&lt;=1.5</v>
      </c>
      <c r="G51" t="str">
        <f>IF($H$3="&lt;","&gt;","&lt;")&amp;Table1345[[#This Row],[petal_width]]</f>
        <v>&gt;0.4</v>
      </c>
      <c r="H51" t="str">
        <f>$H$3&amp;"="&amp;Table1345[[#This Row],[petal_width]]</f>
        <v>&lt;=0.4</v>
      </c>
      <c r="I51">
        <v>5.4</v>
      </c>
      <c r="J51">
        <v>3.4</v>
      </c>
      <c r="K51">
        <v>1.5</v>
      </c>
      <c r="L51">
        <v>0.4</v>
      </c>
      <c r="M51">
        <v>0</v>
      </c>
      <c r="N51">
        <f>1-Table1345[[#This Row],[versacolor]]</f>
        <v>1</v>
      </c>
      <c r="O51">
        <f>(SUMIF(Table1345[sepal_length],B51,Table1345[versacolor])+SUMIF(Table1345[sepal_length],A51,Table1345[not versacolor]))/150</f>
        <v>0.4</v>
      </c>
      <c r="P51">
        <f>(SUMIF(Table1345[sepal_width],D51,Table1345[versacolor])+SUMIF(Table1345[sepal_width],C51,Table1345[not versacolor]))/150</f>
        <v>0.44</v>
      </c>
      <c r="Q51">
        <f>(SUMIF(Table1345[petal_length],F51,Table1345[versacolor])+SUMIF(Table1345[petal_length],E51,Table1345[not versacolor]))/150</f>
        <v>0.42</v>
      </c>
      <c r="R51">
        <f>(SUMIF(Table1345[petal_width],H51,Table1345[versacolor])+SUMIF(Table1345[petal_width],G51,Table1345[not versacolor]))/150</f>
        <v>0.34666666666666668</v>
      </c>
    </row>
    <row r="52" spans="1:18" x14ac:dyDescent="0.25">
      <c r="A52" t="str">
        <f>IF($B$3="&lt;","&gt;","&lt;")&amp;Table1345[[#This Row],[sepal_length]]</f>
        <v>&gt;5.4</v>
      </c>
      <c r="B52" t="str">
        <f>$B$3&amp;"="&amp;Table1345[[#This Row],[sepal_length]]</f>
        <v>&lt;=5.4</v>
      </c>
      <c r="C52" t="str">
        <f>IF($D$3="&lt;","&gt;","&lt;")&amp;Table1345[[#This Row],[sepal_width]]</f>
        <v>&lt;3.4</v>
      </c>
      <c r="D52" t="str">
        <f>$D$3&amp;"="&amp;Table1345[[#This Row],[sepal_width]]</f>
        <v>&gt;=3.4</v>
      </c>
      <c r="E52" t="str">
        <f>IF($F$3="&lt;","&gt;","&lt;")&amp;Table1345[[#This Row],[petal_length]]</f>
        <v>&gt;1.7</v>
      </c>
      <c r="F52" t="str">
        <f>$F$3&amp;"="&amp;Table1345[[#This Row],[petal_length]]</f>
        <v>&lt;=1.7</v>
      </c>
      <c r="G52" t="str">
        <f>IF($H$3="&lt;","&gt;","&lt;")&amp;Table1345[[#This Row],[petal_width]]</f>
        <v>&gt;0.2</v>
      </c>
      <c r="H52" t="str">
        <f>$H$3&amp;"="&amp;Table1345[[#This Row],[petal_width]]</f>
        <v>&lt;=0.2</v>
      </c>
      <c r="I52">
        <v>5.4</v>
      </c>
      <c r="J52">
        <v>3.4</v>
      </c>
      <c r="K52">
        <v>1.7</v>
      </c>
      <c r="L52">
        <v>0.2</v>
      </c>
      <c r="M52">
        <v>0</v>
      </c>
      <c r="N52">
        <f>1-Table1345[[#This Row],[versacolor]]</f>
        <v>1</v>
      </c>
      <c r="O52">
        <f>(SUMIF(Table1345[sepal_length],B52,Table1345[versacolor])+SUMIF(Table1345[sepal_length],A52,Table1345[not versacolor]))/150</f>
        <v>0.4</v>
      </c>
      <c r="P52">
        <f>(SUMIF(Table1345[sepal_width],D52,Table1345[versacolor])+SUMIF(Table1345[sepal_width],C52,Table1345[not versacolor]))/150</f>
        <v>0.44</v>
      </c>
      <c r="Q52">
        <f>(SUMIF(Table1345[petal_length],F52,Table1345[versacolor])+SUMIF(Table1345[petal_length],E52,Table1345[not versacolor]))/150</f>
        <v>0.34666666666666668</v>
      </c>
      <c r="R52">
        <f>(SUMIF(Table1345[petal_width],H52,Table1345[versacolor])+SUMIF(Table1345[petal_width],G52,Table1345[not versacolor]))/150</f>
        <v>0.44</v>
      </c>
    </row>
    <row r="53" spans="1:18" x14ac:dyDescent="0.25">
      <c r="A53" t="str">
        <f>IF($B$3="&lt;","&gt;","&lt;")&amp;Table1345[[#This Row],[sepal_length]]</f>
        <v>&gt;5.4</v>
      </c>
      <c r="B53" t="str">
        <f>$B$3&amp;"="&amp;Table1345[[#This Row],[sepal_length]]</f>
        <v>&lt;=5.4</v>
      </c>
      <c r="C53" t="str">
        <f>IF($D$3="&lt;","&gt;","&lt;")&amp;Table1345[[#This Row],[sepal_width]]</f>
        <v>&lt;3.7</v>
      </c>
      <c r="D53" t="str">
        <f>$D$3&amp;"="&amp;Table1345[[#This Row],[sepal_width]]</f>
        <v>&gt;=3.7</v>
      </c>
      <c r="E53" t="str">
        <f>IF($F$3="&lt;","&gt;","&lt;")&amp;Table1345[[#This Row],[petal_length]]</f>
        <v>&gt;1.5</v>
      </c>
      <c r="F53" t="str">
        <f>$F$3&amp;"="&amp;Table1345[[#This Row],[petal_length]]</f>
        <v>&lt;=1.5</v>
      </c>
      <c r="G53" t="str">
        <f>IF($H$3="&lt;","&gt;","&lt;")&amp;Table1345[[#This Row],[petal_width]]</f>
        <v>&gt;0.2</v>
      </c>
      <c r="H53" t="str">
        <f>$H$3&amp;"="&amp;Table1345[[#This Row],[petal_width]]</f>
        <v>&lt;=0.2</v>
      </c>
      <c r="I53">
        <v>5.4</v>
      </c>
      <c r="J53">
        <v>3.7</v>
      </c>
      <c r="K53">
        <v>1.5</v>
      </c>
      <c r="L53">
        <v>0.2</v>
      </c>
      <c r="M53">
        <v>0</v>
      </c>
      <c r="N53">
        <f>1-Table1345[[#This Row],[versacolor]]</f>
        <v>1</v>
      </c>
      <c r="O53">
        <f>(SUMIF(Table1345[sepal_length],B53,Table1345[versacolor])+SUMIF(Table1345[sepal_length],A53,Table1345[not versacolor]))/150</f>
        <v>0.4</v>
      </c>
      <c r="P53">
        <f>(SUMIF(Table1345[sepal_width],D53,Table1345[versacolor])+SUMIF(Table1345[sepal_width],C53,Table1345[not versacolor]))/150</f>
        <v>0.56666666666666665</v>
      </c>
      <c r="Q53">
        <f>(SUMIF(Table1345[petal_length],F53,Table1345[versacolor])+SUMIF(Table1345[petal_length],E53,Table1345[not versacolor]))/150</f>
        <v>0.42</v>
      </c>
      <c r="R53">
        <f>(SUMIF(Table1345[petal_width],H53,Table1345[versacolor])+SUMIF(Table1345[petal_width],G53,Table1345[not versacolor]))/150</f>
        <v>0.44</v>
      </c>
    </row>
    <row r="54" spans="1:18" x14ac:dyDescent="0.25">
      <c r="A54" t="str">
        <f>IF($B$3="&lt;","&gt;","&lt;")&amp;Table1345[[#This Row],[sepal_length]]</f>
        <v>&gt;5.4</v>
      </c>
      <c r="B54" t="str">
        <f>$B$3&amp;"="&amp;Table1345[[#This Row],[sepal_length]]</f>
        <v>&lt;=5.4</v>
      </c>
      <c r="C54" t="str">
        <f>IF($D$3="&lt;","&gt;","&lt;")&amp;Table1345[[#This Row],[sepal_width]]</f>
        <v>&lt;3.9</v>
      </c>
      <c r="D54" t="str">
        <f>$D$3&amp;"="&amp;Table1345[[#This Row],[sepal_width]]</f>
        <v>&gt;=3.9</v>
      </c>
      <c r="E54" t="str">
        <f>IF($F$3="&lt;","&gt;","&lt;")&amp;Table1345[[#This Row],[petal_length]]</f>
        <v>&gt;1.3</v>
      </c>
      <c r="F54" t="str">
        <f>$F$3&amp;"="&amp;Table1345[[#This Row],[petal_length]]</f>
        <v>&lt;=1.3</v>
      </c>
      <c r="G54" t="str">
        <f>IF($H$3="&lt;","&gt;","&lt;")&amp;Table1345[[#This Row],[petal_width]]</f>
        <v>&gt;0.4</v>
      </c>
      <c r="H54" t="str">
        <f>$H$3&amp;"="&amp;Table1345[[#This Row],[petal_width]]</f>
        <v>&lt;=0.4</v>
      </c>
      <c r="I54">
        <v>5.4</v>
      </c>
      <c r="J54">
        <v>3.9</v>
      </c>
      <c r="K54">
        <v>1.3</v>
      </c>
      <c r="L54">
        <v>0.4</v>
      </c>
      <c r="M54">
        <v>0</v>
      </c>
      <c r="N54">
        <f>1-Table1345[[#This Row],[versacolor]]</f>
        <v>1</v>
      </c>
      <c r="O54">
        <f>(SUMIF(Table1345[sepal_length],B54,Table1345[versacolor])+SUMIF(Table1345[sepal_length],A54,Table1345[not versacolor]))/150</f>
        <v>0.4</v>
      </c>
      <c r="P54">
        <f>(SUMIF(Table1345[sepal_width],D54,Table1345[versacolor])+SUMIF(Table1345[sepal_width],C54,Table1345[not versacolor]))/150</f>
        <v>0.62666666666666671</v>
      </c>
      <c r="Q54">
        <f>(SUMIF(Table1345[petal_length],F54,Table1345[versacolor])+SUMIF(Table1345[petal_length],E54,Table1345[not versacolor]))/150</f>
        <v>0.59333333333333338</v>
      </c>
      <c r="R54">
        <f>(SUMIF(Table1345[petal_width],H54,Table1345[versacolor])+SUMIF(Table1345[petal_width],G54,Table1345[not versacolor]))/150</f>
        <v>0.34666666666666668</v>
      </c>
    </row>
    <row r="55" spans="1:18" x14ac:dyDescent="0.25">
      <c r="A55" t="str">
        <f>IF($B$3="&lt;","&gt;","&lt;")&amp;Table1345[[#This Row],[sepal_length]]</f>
        <v>&gt;5.4</v>
      </c>
      <c r="B55" t="str">
        <f>$B$3&amp;"="&amp;Table1345[[#This Row],[sepal_length]]</f>
        <v>&lt;=5.4</v>
      </c>
      <c r="C55" t="str">
        <f>IF($D$3="&lt;","&gt;","&lt;")&amp;Table1345[[#This Row],[sepal_width]]</f>
        <v>&lt;3.9</v>
      </c>
      <c r="D55" t="str">
        <f>$D$3&amp;"="&amp;Table1345[[#This Row],[sepal_width]]</f>
        <v>&gt;=3.9</v>
      </c>
      <c r="E55" t="str">
        <f>IF($F$3="&lt;","&gt;","&lt;")&amp;Table1345[[#This Row],[petal_length]]</f>
        <v>&gt;1.7</v>
      </c>
      <c r="F55" t="str">
        <f>$F$3&amp;"="&amp;Table1345[[#This Row],[petal_length]]</f>
        <v>&lt;=1.7</v>
      </c>
      <c r="G55" t="str">
        <f>IF($H$3="&lt;","&gt;","&lt;")&amp;Table1345[[#This Row],[petal_width]]</f>
        <v>&gt;0.4</v>
      </c>
      <c r="H55" t="str">
        <f>$H$3&amp;"="&amp;Table1345[[#This Row],[petal_width]]</f>
        <v>&lt;=0.4</v>
      </c>
      <c r="I55">
        <v>5.4</v>
      </c>
      <c r="J55">
        <v>3.9</v>
      </c>
      <c r="K55">
        <v>1.7</v>
      </c>
      <c r="L55">
        <v>0.4</v>
      </c>
      <c r="M55">
        <v>0</v>
      </c>
      <c r="N55">
        <f>1-Table1345[[#This Row],[versacolor]]</f>
        <v>1</v>
      </c>
      <c r="O55">
        <f>(SUMIF(Table1345[sepal_length],B55,Table1345[versacolor])+SUMIF(Table1345[sepal_length],A55,Table1345[not versacolor]))/150</f>
        <v>0.4</v>
      </c>
      <c r="P55">
        <f>(SUMIF(Table1345[sepal_width],D55,Table1345[versacolor])+SUMIF(Table1345[sepal_width],C55,Table1345[not versacolor]))/150</f>
        <v>0.62666666666666671</v>
      </c>
      <c r="Q55">
        <f>(SUMIF(Table1345[petal_length],F55,Table1345[versacolor])+SUMIF(Table1345[petal_length],E55,Table1345[not versacolor]))/150</f>
        <v>0.34666666666666668</v>
      </c>
      <c r="R55">
        <f>(SUMIF(Table1345[petal_width],H55,Table1345[versacolor])+SUMIF(Table1345[petal_width],G55,Table1345[not versacolor]))/150</f>
        <v>0.34666666666666668</v>
      </c>
    </row>
    <row r="56" spans="1:18" x14ac:dyDescent="0.25">
      <c r="A56" t="str">
        <f>IF($B$3="&lt;","&gt;","&lt;")&amp;Table1345[[#This Row],[sepal_length]]</f>
        <v>&gt;5.5</v>
      </c>
      <c r="B56" t="str">
        <f>$B$3&amp;"="&amp;Table1345[[#This Row],[sepal_length]]</f>
        <v>&lt;=5.5</v>
      </c>
      <c r="C56" t="str">
        <f>IF($D$3="&lt;","&gt;","&lt;")&amp;Table1345[[#This Row],[sepal_width]]</f>
        <v>&lt;2.3</v>
      </c>
      <c r="D56" t="str">
        <f>$D$3&amp;"="&amp;Table1345[[#This Row],[sepal_width]]</f>
        <v>&gt;=2.3</v>
      </c>
      <c r="E56" t="str">
        <f>IF($F$3="&lt;","&gt;","&lt;")&amp;Table1345[[#This Row],[petal_length]]</f>
        <v>&gt;4</v>
      </c>
      <c r="F56" t="str">
        <f>$F$3&amp;"="&amp;Table1345[[#This Row],[petal_length]]</f>
        <v>&lt;=4</v>
      </c>
      <c r="G56" t="str">
        <f>IF($H$3="&lt;","&gt;","&lt;")&amp;Table1345[[#This Row],[petal_width]]</f>
        <v>&gt;1.3</v>
      </c>
      <c r="H56" t="str">
        <f>$H$3&amp;"="&amp;Table1345[[#This Row],[petal_width]]</f>
        <v>&lt;=1.3</v>
      </c>
      <c r="I56">
        <v>5.5</v>
      </c>
      <c r="J56">
        <v>2.2999999999999998</v>
      </c>
      <c r="K56">
        <v>4</v>
      </c>
      <c r="L56">
        <v>1.3</v>
      </c>
      <c r="M56">
        <v>1</v>
      </c>
      <c r="N56">
        <f>1-Table1345[[#This Row],[versacolor]]</f>
        <v>0</v>
      </c>
      <c r="O56">
        <f>(SUMIF(Table1345[sepal_length],B56,Table1345[versacolor])+SUMIF(Table1345[sepal_length],A56,Table1345[not versacolor]))/150</f>
        <v>0.42</v>
      </c>
      <c r="P56">
        <f>(SUMIF(Table1345[sepal_width],D56,Table1345[versacolor])+SUMIF(Table1345[sepal_width],C56,Table1345[not versacolor]))/150</f>
        <v>0.32</v>
      </c>
      <c r="Q56">
        <f>(SUMIF(Table1345[petal_length],F56,Table1345[versacolor])+SUMIF(Table1345[petal_length],E56,Table1345[not versacolor]))/150</f>
        <v>0.44</v>
      </c>
      <c r="R56">
        <f>(SUMIF(Table1345[petal_width],H56,Table1345[versacolor])+SUMIF(Table1345[petal_width],G56,Table1345[not versacolor]))/150</f>
        <v>0.52</v>
      </c>
    </row>
    <row r="57" spans="1:18" x14ac:dyDescent="0.25">
      <c r="A57" t="str">
        <f>IF($B$3="&lt;","&gt;","&lt;")&amp;Table1345[[#This Row],[sepal_length]]</f>
        <v>&gt;5.5</v>
      </c>
      <c r="B57" t="str">
        <f>$B$3&amp;"="&amp;Table1345[[#This Row],[sepal_length]]</f>
        <v>&lt;=5.5</v>
      </c>
      <c r="C57" t="str">
        <f>IF($D$3="&lt;","&gt;","&lt;")&amp;Table1345[[#This Row],[sepal_width]]</f>
        <v>&lt;2.4</v>
      </c>
      <c r="D57" t="str">
        <f>$D$3&amp;"="&amp;Table1345[[#This Row],[sepal_width]]</f>
        <v>&gt;=2.4</v>
      </c>
      <c r="E57" t="str">
        <f>IF($F$3="&lt;","&gt;","&lt;")&amp;Table1345[[#This Row],[petal_length]]</f>
        <v>&gt;3.7</v>
      </c>
      <c r="F57" t="str">
        <f>$F$3&amp;"="&amp;Table1345[[#This Row],[petal_length]]</f>
        <v>&lt;=3.7</v>
      </c>
      <c r="G57" t="str">
        <f>IF($H$3="&lt;","&gt;","&lt;")&amp;Table1345[[#This Row],[petal_width]]</f>
        <v>&gt;1</v>
      </c>
      <c r="H57" t="str">
        <f>$H$3&amp;"="&amp;Table1345[[#This Row],[petal_width]]</f>
        <v>&lt;=1</v>
      </c>
      <c r="I57">
        <v>5.5</v>
      </c>
      <c r="J57">
        <v>2.4</v>
      </c>
      <c r="K57">
        <v>3.7</v>
      </c>
      <c r="L57">
        <v>1</v>
      </c>
      <c r="M57">
        <v>1</v>
      </c>
      <c r="N57">
        <f>1-Table1345[[#This Row],[versacolor]]</f>
        <v>0</v>
      </c>
      <c r="O57">
        <f>(SUMIF(Table1345[sepal_length],B57,Table1345[versacolor])+SUMIF(Table1345[sepal_length],A57,Table1345[not versacolor]))/150</f>
        <v>0.42</v>
      </c>
      <c r="P57">
        <f>(SUMIF(Table1345[sepal_width],D57,Table1345[versacolor])+SUMIF(Table1345[sepal_width],C57,Table1345[not versacolor]))/150</f>
        <v>0.30666666666666664</v>
      </c>
      <c r="Q57">
        <f>(SUMIF(Table1345[petal_length],F57,Table1345[versacolor])+SUMIF(Table1345[petal_length],E57,Table1345[not versacolor]))/150</f>
        <v>0.38</v>
      </c>
      <c r="R57">
        <f>(SUMIF(Table1345[petal_width],H57,Table1345[versacolor])+SUMIF(Table1345[petal_width],G57,Table1345[not versacolor]))/150</f>
        <v>0.38</v>
      </c>
    </row>
    <row r="58" spans="1:18" x14ac:dyDescent="0.25">
      <c r="A58" t="str">
        <f>IF($B$3="&lt;","&gt;","&lt;")&amp;Table1345[[#This Row],[sepal_length]]</f>
        <v>&gt;5.5</v>
      </c>
      <c r="B58" t="str">
        <f>$B$3&amp;"="&amp;Table1345[[#This Row],[sepal_length]]</f>
        <v>&lt;=5.5</v>
      </c>
      <c r="C58" t="str">
        <f>IF($D$3="&lt;","&gt;","&lt;")&amp;Table1345[[#This Row],[sepal_width]]</f>
        <v>&lt;2.4</v>
      </c>
      <c r="D58" t="str">
        <f>$D$3&amp;"="&amp;Table1345[[#This Row],[sepal_width]]</f>
        <v>&gt;=2.4</v>
      </c>
      <c r="E58" t="str">
        <f>IF($F$3="&lt;","&gt;","&lt;")&amp;Table1345[[#This Row],[petal_length]]</f>
        <v>&gt;3.8</v>
      </c>
      <c r="F58" t="str">
        <f>$F$3&amp;"="&amp;Table1345[[#This Row],[petal_length]]</f>
        <v>&lt;=3.8</v>
      </c>
      <c r="G58" t="str">
        <f>IF($H$3="&lt;","&gt;","&lt;")&amp;Table1345[[#This Row],[petal_width]]</f>
        <v>&gt;1.1</v>
      </c>
      <c r="H58" t="str">
        <f>$H$3&amp;"="&amp;Table1345[[#This Row],[petal_width]]</f>
        <v>&lt;=1.1</v>
      </c>
      <c r="I58">
        <v>5.5</v>
      </c>
      <c r="J58">
        <v>2.4</v>
      </c>
      <c r="K58">
        <v>3.8</v>
      </c>
      <c r="L58">
        <v>1.1000000000000001</v>
      </c>
      <c r="M58">
        <v>1</v>
      </c>
      <c r="N58">
        <f>1-Table1345[[#This Row],[versacolor]]</f>
        <v>0</v>
      </c>
      <c r="O58">
        <f>(SUMIF(Table1345[sepal_length],B58,Table1345[versacolor])+SUMIF(Table1345[sepal_length],A58,Table1345[not versacolor]))/150</f>
        <v>0.42</v>
      </c>
      <c r="P58">
        <f>(SUMIF(Table1345[sepal_width],D58,Table1345[versacolor])+SUMIF(Table1345[sepal_width],C58,Table1345[not versacolor]))/150</f>
        <v>0.30666666666666664</v>
      </c>
      <c r="Q58">
        <f>(SUMIF(Table1345[petal_length],F58,Table1345[versacolor])+SUMIF(Table1345[petal_length],E58,Table1345[not versacolor]))/150</f>
        <v>0.38666666666666666</v>
      </c>
      <c r="R58">
        <f>(SUMIF(Table1345[petal_width],H58,Table1345[versacolor])+SUMIF(Table1345[petal_width],G58,Table1345[not versacolor]))/150</f>
        <v>0.4</v>
      </c>
    </row>
    <row r="59" spans="1:18" x14ac:dyDescent="0.25">
      <c r="A59" t="str">
        <f>IF($B$3="&lt;","&gt;","&lt;")&amp;Table1345[[#This Row],[sepal_length]]</f>
        <v>&gt;5.5</v>
      </c>
      <c r="B59" t="str">
        <f>$B$3&amp;"="&amp;Table1345[[#This Row],[sepal_length]]</f>
        <v>&lt;=5.5</v>
      </c>
      <c r="C59" t="str">
        <f>IF($D$3="&lt;","&gt;","&lt;")&amp;Table1345[[#This Row],[sepal_width]]</f>
        <v>&lt;2.5</v>
      </c>
      <c r="D59" t="str">
        <f>$D$3&amp;"="&amp;Table1345[[#This Row],[sepal_width]]</f>
        <v>&gt;=2.5</v>
      </c>
      <c r="E59" t="str">
        <f>IF($F$3="&lt;","&gt;","&lt;")&amp;Table1345[[#This Row],[petal_length]]</f>
        <v>&gt;4</v>
      </c>
      <c r="F59" t="str">
        <f>$F$3&amp;"="&amp;Table1345[[#This Row],[petal_length]]</f>
        <v>&lt;=4</v>
      </c>
      <c r="G59" t="str">
        <f>IF($H$3="&lt;","&gt;","&lt;")&amp;Table1345[[#This Row],[petal_width]]</f>
        <v>&gt;1.3</v>
      </c>
      <c r="H59" t="str">
        <f>$H$3&amp;"="&amp;Table1345[[#This Row],[petal_width]]</f>
        <v>&lt;=1.3</v>
      </c>
      <c r="I59">
        <v>5.5</v>
      </c>
      <c r="J59">
        <v>2.5</v>
      </c>
      <c r="K59">
        <v>4</v>
      </c>
      <c r="L59">
        <v>1.3</v>
      </c>
      <c r="M59">
        <v>1</v>
      </c>
      <c r="N59">
        <f>1-Table1345[[#This Row],[versacolor]]</f>
        <v>0</v>
      </c>
      <c r="O59">
        <f>(SUMIF(Table1345[sepal_length],B59,Table1345[versacolor])+SUMIF(Table1345[sepal_length],A59,Table1345[not versacolor]))/150</f>
        <v>0.42</v>
      </c>
      <c r="P59">
        <f>(SUMIF(Table1345[sepal_width],D59,Table1345[versacolor])+SUMIF(Table1345[sepal_width],C59,Table1345[not versacolor]))/150</f>
        <v>0.28666666666666668</v>
      </c>
      <c r="Q59">
        <f>(SUMIF(Table1345[petal_length],F59,Table1345[versacolor])+SUMIF(Table1345[petal_length],E59,Table1345[not versacolor]))/150</f>
        <v>0.44</v>
      </c>
      <c r="R59">
        <f>(SUMIF(Table1345[petal_width],H59,Table1345[versacolor])+SUMIF(Table1345[petal_width],G59,Table1345[not versacolor]))/150</f>
        <v>0.52</v>
      </c>
    </row>
    <row r="60" spans="1:18" x14ac:dyDescent="0.25">
      <c r="A60" t="str">
        <f>IF($B$3="&lt;","&gt;","&lt;")&amp;Table1345[[#This Row],[sepal_length]]</f>
        <v>&gt;5.5</v>
      </c>
      <c r="B60" t="str">
        <f>$B$3&amp;"="&amp;Table1345[[#This Row],[sepal_length]]</f>
        <v>&lt;=5.5</v>
      </c>
      <c r="C60" t="str">
        <f>IF($D$3="&lt;","&gt;","&lt;")&amp;Table1345[[#This Row],[sepal_width]]</f>
        <v>&lt;2.6</v>
      </c>
      <c r="D60" t="str">
        <f>$D$3&amp;"="&amp;Table1345[[#This Row],[sepal_width]]</f>
        <v>&gt;=2.6</v>
      </c>
      <c r="E60" t="str">
        <f>IF($F$3="&lt;","&gt;","&lt;")&amp;Table1345[[#This Row],[petal_length]]</f>
        <v>&gt;4.4</v>
      </c>
      <c r="F60" t="str">
        <f>$F$3&amp;"="&amp;Table1345[[#This Row],[petal_length]]</f>
        <v>&lt;=4.4</v>
      </c>
      <c r="G60" t="str">
        <f>IF($H$3="&lt;","&gt;","&lt;")&amp;Table1345[[#This Row],[petal_width]]</f>
        <v>&gt;1.2</v>
      </c>
      <c r="H60" t="str">
        <f>$H$3&amp;"="&amp;Table1345[[#This Row],[petal_width]]</f>
        <v>&lt;=1.2</v>
      </c>
      <c r="I60">
        <v>5.5</v>
      </c>
      <c r="J60">
        <v>2.6</v>
      </c>
      <c r="K60">
        <v>4.4000000000000004</v>
      </c>
      <c r="L60">
        <v>1.2</v>
      </c>
      <c r="M60">
        <v>1</v>
      </c>
      <c r="N60">
        <f>1-Table1345[[#This Row],[versacolor]]</f>
        <v>0</v>
      </c>
      <c r="O60">
        <f>(SUMIF(Table1345[sepal_length],B60,Table1345[versacolor])+SUMIF(Table1345[sepal_length],A60,Table1345[not versacolor]))/150</f>
        <v>0.42</v>
      </c>
      <c r="P60">
        <f>(SUMIF(Table1345[sepal_width],D60,Table1345[versacolor])+SUMIF(Table1345[sepal_width],C60,Table1345[not versacolor]))/150</f>
        <v>0.28666666666666668</v>
      </c>
      <c r="Q60">
        <f>(SUMIF(Table1345[petal_length],F60,Table1345[versacolor])+SUMIF(Table1345[petal_length],E60,Table1345[not versacolor]))/150</f>
        <v>0.52666666666666662</v>
      </c>
      <c r="R60">
        <f>(SUMIF(Table1345[petal_width],H60,Table1345[versacolor])+SUMIF(Table1345[petal_width],G60,Table1345[not versacolor]))/150</f>
        <v>0.43333333333333335</v>
      </c>
    </row>
    <row r="61" spans="1:18" x14ac:dyDescent="0.25">
      <c r="A61" t="str">
        <f>IF($B$3="&lt;","&gt;","&lt;")&amp;Table1345[[#This Row],[sepal_length]]</f>
        <v>&gt;5.5</v>
      </c>
      <c r="B61" t="str">
        <f>$B$3&amp;"="&amp;Table1345[[#This Row],[sepal_length]]</f>
        <v>&lt;=5.5</v>
      </c>
      <c r="C61" t="str">
        <f>IF($D$3="&lt;","&gt;","&lt;")&amp;Table1345[[#This Row],[sepal_width]]</f>
        <v>&lt;3.5</v>
      </c>
      <c r="D61" t="str">
        <f>$D$3&amp;"="&amp;Table1345[[#This Row],[sepal_width]]</f>
        <v>&gt;=3.5</v>
      </c>
      <c r="E61" t="str">
        <f>IF($F$3="&lt;","&gt;","&lt;")&amp;Table1345[[#This Row],[petal_length]]</f>
        <v>&gt;1.3</v>
      </c>
      <c r="F61" t="str">
        <f>$F$3&amp;"="&amp;Table1345[[#This Row],[petal_length]]</f>
        <v>&lt;=1.3</v>
      </c>
      <c r="G61" t="str">
        <f>IF($H$3="&lt;","&gt;","&lt;")&amp;Table1345[[#This Row],[petal_width]]</f>
        <v>&gt;0.2</v>
      </c>
      <c r="H61" t="str">
        <f>$H$3&amp;"="&amp;Table1345[[#This Row],[petal_width]]</f>
        <v>&lt;=0.2</v>
      </c>
      <c r="I61">
        <v>5.5</v>
      </c>
      <c r="J61">
        <v>3.5</v>
      </c>
      <c r="K61">
        <v>1.3</v>
      </c>
      <c r="L61">
        <v>0.2</v>
      </c>
      <c r="M61">
        <v>0</v>
      </c>
      <c r="N61">
        <f>1-Table1345[[#This Row],[versacolor]]</f>
        <v>1</v>
      </c>
      <c r="O61">
        <f>(SUMIF(Table1345[sepal_length],B61,Table1345[versacolor])+SUMIF(Table1345[sepal_length],A61,Table1345[not versacolor]))/150</f>
        <v>0.42</v>
      </c>
      <c r="P61">
        <f>(SUMIF(Table1345[sepal_width],D61,Table1345[versacolor])+SUMIF(Table1345[sepal_width],C61,Table1345[not versacolor]))/150</f>
        <v>0.50666666666666671</v>
      </c>
      <c r="Q61">
        <f>(SUMIF(Table1345[petal_length],F61,Table1345[versacolor])+SUMIF(Table1345[petal_length],E61,Table1345[not versacolor]))/150</f>
        <v>0.59333333333333338</v>
      </c>
      <c r="R61">
        <f>(SUMIF(Table1345[petal_width],H61,Table1345[versacolor])+SUMIF(Table1345[petal_width],G61,Table1345[not versacolor]))/150</f>
        <v>0.44</v>
      </c>
    </row>
    <row r="62" spans="1:18" x14ac:dyDescent="0.25">
      <c r="A62" t="str">
        <f>IF($B$3="&lt;","&gt;","&lt;")&amp;Table1345[[#This Row],[sepal_length]]</f>
        <v>&gt;5.5</v>
      </c>
      <c r="B62" t="str">
        <f>$B$3&amp;"="&amp;Table1345[[#This Row],[sepal_length]]</f>
        <v>&lt;=5.5</v>
      </c>
      <c r="C62" t="str">
        <f>IF($D$3="&lt;","&gt;","&lt;")&amp;Table1345[[#This Row],[sepal_width]]</f>
        <v>&lt;4.2</v>
      </c>
      <c r="D62" t="str">
        <f>$D$3&amp;"="&amp;Table1345[[#This Row],[sepal_width]]</f>
        <v>&gt;=4.2</v>
      </c>
      <c r="E62" t="str">
        <f>IF($F$3="&lt;","&gt;","&lt;")&amp;Table1345[[#This Row],[petal_length]]</f>
        <v>&gt;1.4</v>
      </c>
      <c r="F62" t="str">
        <f>$F$3&amp;"="&amp;Table1345[[#This Row],[petal_length]]</f>
        <v>&lt;=1.4</v>
      </c>
      <c r="G62" t="str">
        <f>IF($H$3="&lt;","&gt;","&lt;")&amp;Table1345[[#This Row],[petal_width]]</f>
        <v>&gt;0.2</v>
      </c>
      <c r="H62" t="str">
        <f>$H$3&amp;"="&amp;Table1345[[#This Row],[petal_width]]</f>
        <v>&lt;=0.2</v>
      </c>
      <c r="I62">
        <v>5.5</v>
      </c>
      <c r="J62">
        <v>4.2</v>
      </c>
      <c r="K62">
        <v>1.4</v>
      </c>
      <c r="L62">
        <v>0.2</v>
      </c>
      <c r="M62">
        <v>0</v>
      </c>
      <c r="N62">
        <f>1-Table1345[[#This Row],[versacolor]]</f>
        <v>1</v>
      </c>
      <c r="O62">
        <f>(SUMIF(Table1345[sepal_length],B62,Table1345[versacolor])+SUMIF(Table1345[sepal_length],A62,Table1345[not versacolor]))/150</f>
        <v>0.42</v>
      </c>
      <c r="P62">
        <f>(SUMIF(Table1345[sepal_width],D62,Table1345[versacolor])+SUMIF(Table1345[sepal_width],C62,Table1345[not versacolor]))/150</f>
        <v>0.65333333333333332</v>
      </c>
      <c r="Q62">
        <f>(SUMIF(Table1345[petal_length],F62,Table1345[versacolor])+SUMIF(Table1345[petal_length],E62,Table1345[not versacolor]))/150</f>
        <v>0.51333333333333331</v>
      </c>
      <c r="R62">
        <f>(SUMIF(Table1345[petal_width],H62,Table1345[versacolor])+SUMIF(Table1345[petal_width],G62,Table1345[not versacolor]))/150</f>
        <v>0.44</v>
      </c>
    </row>
    <row r="63" spans="1:18" x14ac:dyDescent="0.25">
      <c r="A63" t="str">
        <f>IF($B$3="&lt;","&gt;","&lt;")&amp;Table1345[[#This Row],[sepal_length]]</f>
        <v>&gt;5.6</v>
      </c>
      <c r="B63" t="str">
        <f>$B$3&amp;"="&amp;Table1345[[#This Row],[sepal_length]]</f>
        <v>&lt;=5.6</v>
      </c>
      <c r="C63" t="str">
        <f>IF($D$3="&lt;","&gt;","&lt;")&amp;Table1345[[#This Row],[sepal_width]]</f>
        <v>&lt;2.5</v>
      </c>
      <c r="D63" t="str">
        <f>$D$3&amp;"="&amp;Table1345[[#This Row],[sepal_width]]</f>
        <v>&gt;=2.5</v>
      </c>
      <c r="E63" t="str">
        <f>IF($F$3="&lt;","&gt;","&lt;")&amp;Table1345[[#This Row],[petal_length]]</f>
        <v>&gt;3.9</v>
      </c>
      <c r="F63" t="str">
        <f>$F$3&amp;"="&amp;Table1345[[#This Row],[petal_length]]</f>
        <v>&lt;=3.9</v>
      </c>
      <c r="G63" t="str">
        <f>IF($H$3="&lt;","&gt;","&lt;")&amp;Table1345[[#This Row],[petal_width]]</f>
        <v>&gt;1.1</v>
      </c>
      <c r="H63" t="str">
        <f>$H$3&amp;"="&amp;Table1345[[#This Row],[petal_width]]</f>
        <v>&lt;=1.1</v>
      </c>
      <c r="I63">
        <v>5.6</v>
      </c>
      <c r="J63">
        <v>2.5</v>
      </c>
      <c r="K63">
        <v>3.9</v>
      </c>
      <c r="L63">
        <v>1.1000000000000001</v>
      </c>
      <c r="M63">
        <v>1</v>
      </c>
      <c r="N63">
        <f>1-Table1345[[#This Row],[versacolor]]</f>
        <v>0</v>
      </c>
      <c r="O63">
        <f>(SUMIF(Table1345[sepal_length],B63,Table1345[versacolor])+SUMIF(Table1345[sepal_length],A63,Table1345[not versacolor]))/150</f>
        <v>0.44666666666666666</v>
      </c>
      <c r="P63">
        <f>(SUMIF(Table1345[sepal_width],D63,Table1345[versacolor])+SUMIF(Table1345[sepal_width],C63,Table1345[not versacolor]))/150</f>
        <v>0.28666666666666668</v>
      </c>
      <c r="Q63">
        <f>(SUMIF(Table1345[petal_length],F63,Table1345[versacolor])+SUMIF(Table1345[petal_length],E63,Table1345[not versacolor]))/150</f>
        <v>0.40666666666666668</v>
      </c>
      <c r="R63">
        <f>(SUMIF(Table1345[petal_width],H63,Table1345[versacolor])+SUMIF(Table1345[petal_width],G63,Table1345[not versacolor]))/150</f>
        <v>0.4</v>
      </c>
    </row>
    <row r="64" spans="1:18" x14ac:dyDescent="0.25">
      <c r="A64" t="str">
        <f>IF($B$3="&lt;","&gt;","&lt;")&amp;Table1345[[#This Row],[sepal_length]]</f>
        <v>&gt;5.6</v>
      </c>
      <c r="B64" t="str">
        <f>$B$3&amp;"="&amp;Table1345[[#This Row],[sepal_length]]</f>
        <v>&lt;=5.6</v>
      </c>
      <c r="C64" t="str">
        <f>IF($D$3="&lt;","&gt;","&lt;")&amp;Table1345[[#This Row],[sepal_width]]</f>
        <v>&lt;2.7</v>
      </c>
      <c r="D64" t="str">
        <f>$D$3&amp;"="&amp;Table1345[[#This Row],[sepal_width]]</f>
        <v>&gt;=2.7</v>
      </c>
      <c r="E64" t="str">
        <f>IF($F$3="&lt;","&gt;","&lt;")&amp;Table1345[[#This Row],[petal_length]]</f>
        <v>&gt;4.2</v>
      </c>
      <c r="F64" t="str">
        <f>$F$3&amp;"="&amp;Table1345[[#This Row],[petal_length]]</f>
        <v>&lt;=4.2</v>
      </c>
      <c r="G64" t="str">
        <f>IF($H$3="&lt;","&gt;","&lt;")&amp;Table1345[[#This Row],[petal_width]]</f>
        <v>&gt;1.3</v>
      </c>
      <c r="H64" t="str">
        <f>$H$3&amp;"="&amp;Table1345[[#This Row],[petal_width]]</f>
        <v>&lt;=1.3</v>
      </c>
      <c r="I64">
        <v>5.6</v>
      </c>
      <c r="J64">
        <v>2.7</v>
      </c>
      <c r="K64">
        <v>4.2</v>
      </c>
      <c r="L64">
        <v>1.3</v>
      </c>
      <c r="M64">
        <v>1</v>
      </c>
      <c r="N64">
        <f>1-Table1345[[#This Row],[versacolor]]</f>
        <v>0</v>
      </c>
      <c r="O64">
        <f>(SUMIF(Table1345[sepal_length],B64,Table1345[versacolor])+SUMIF(Table1345[sepal_length],A64,Table1345[not versacolor]))/150</f>
        <v>0.44666666666666666</v>
      </c>
      <c r="P64">
        <f>(SUMIF(Table1345[sepal_width],D64,Table1345[versacolor])+SUMIF(Table1345[sepal_width],C64,Table1345[not versacolor]))/150</f>
        <v>0.28000000000000003</v>
      </c>
      <c r="Q64">
        <f>(SUMIF(Table1345[petal_length],F64,Table1345[versacolor])+SUMIF(Table1345[petal_length],E64,Table1345[not versacolor]))/150</f>
        <v>0.48666666666666669</v>
      </c>
      <c r="R64">
        <f>(SUMIF(Table1345[petal_width],H64,Table1345[versacolor])+SUMIF(Table1345[petal_width],G64,Table1345[not versacolor]))/150</f>
        <v>0.52</v>
      </c>
    </row>
    <row r="65" spans="1:18" x14ac:dyDescent="0.25">
      <c r="A65" t="str">
        <f>IF($B$3="&lt;","&gt;","&lt;")&amp;Table1345[[#This Row],[sepal_length]]</f>
        <v>&gt;5.6</v>
      </c>
      <c r="B65" t="str">
        <f>$B$3&amp;"="&amp;Table1345[[#This Row],[sepal_length]]</f>
        <v>&lt;=5.6</v>
      </c>
      <c r="C65" t="str">
        <f>IF($D$3="&lt;","&gt;","&lt;")&amp;Table1345[[#This Row],[sepal_width]]</f>
        <v>&lt;2.8</v>
      </c>
      <c r="D65" t="str">
        <f>$D$3&amp;"="&amp;Table1345[[#This Row],[sepal_width]]</f>
        <v>&gt;=2.8</v>
      </c>
      <c r="E65" t="str">
        <f>IF($F$3="&lt;","&gt;","&lt;")&amp;Table1345[[#This Row],[petal_length]]</f>
        <v>&gt;4.9</v>
      </c>
      <c r="F65" t="str">
        <f>$F$3&amp;"="&amp;Table1345[[#This Row],[petal_length]]</f>
        <v>&lt;=4.9</v>
      </c>
      <c r="G65" t="str">
        <f>IF($H$3="&lt;","&gt;","&lt;")&amp;Table1345[[#This Row],[petal_width]]</f>
        <v>&gt;2</v>
      </c>
      <c r="H65" t="str">
        <f>$H$3&amp;"="&amp;Table1345[[#This Row],[petal_width]]</f>
        <v>&lt;=2</v>
      </c>
      <c r="I65">
        <v>5.6</v>
      </c>
      <c r="J65">
        <v>2.8</v>
      </c>
      <c r="K65">
        <v>4.9000000000000004</v>
      </c>
      <c r="L65">
        <v>2</v>
      </c>
      <c r="M65">
        <v>0</v>
      </c>
      <c r="N65">
        <f>1-Table1345[[#This Row],[versacolor]]</f>
        <v>1</v>
      </c>
      <c r="O65">
        <f>(SUMIF(Table1345[sepal_length],B65,Table1345[versacolor])+SUMIF(Table1345[sepal_length],A65,Table1345[not versacolor]))/150</f>
        <v>0.44666666666666666</v>
      </c>
      <c r="P65">
        <f>(SUMIF(Table1345[sepal_width],D65,Table1345[versacolor])+SUMIF(Table1345[sepal_width],C65,Table1345[not versacolor]))/150</f>
        <v>0.27333333333333332</v>
      </c>
      <c r="Q65">
        <f>(SUMIF(Table1345[petal_length],F65,Table1345[versacolor])+SUMIF(Table1345[petal_length],E65,Table1345[not versacolor]))/150</f>
        <v>0.61333333333333329</v>
      </c>
      <c r="R65">
        <f>(SUMIF(Table1345[petal_width],H65,Table1345[versacolor])+SUMIF(Table1345[petal_width],G65,Table1345[not versacolor]))/150</f>
        <v>0.48666666666666669</v>
      </c>
    </row>
    <row r="66" spans="1:18" x14ac:dyDescent="0.25">
      <c r="A66" t="str">
        <f>IF($B$3="&lt;","&gt;","&lt;")&amp;Table1345[[#This Row],[sepal_length]]</f>
        <v>&gt;5.6</v>
      </c>
      <c r="B66" t="str">
        <f>$B$3&amp;"="&amp;Table1345[[#This Row],[sepal_length]]</f>
        <v>&lt;=5.6</v>
      </c>
      <c r="C66" t="str">
        <f>IF($D$3="&lt;","&gt;","&lt;")&amp;Table1345[[#This Row],[sepal_width]]</f>
        <v>&lt;2.9</v>
      </c>
      <c r="D66" t="str">
        <f>$D$3&amp;"="&amp;Table1345[[#This Row],[sepal_width]]</f>
        <v>&gt;=2.9</v>
      </c>
      <c r="E66" t="str">
        <f>IF($F$3="&lt;","&gt;","&lt;")&amp;Table1345[[#This Row],[petal_length]]</f>
        <v>&gt;3.6</v>
      </c>
      <c r="F66" t="str">
        <f>$F$3&amp;"="&amp;Table1345[[#This Row],[petal_length]]</f>
        <v>&lt;=3.6</v>
      </c>
      <c r="G66" t="str">
        <f>IF($H$3="&lt;","&gt;","&lt;")&amp;Table1345[[#This Row],[petal_width]]</f>
        <v>&gt;1.3</v>
      </c>
      <c r="H66" t="str">
        <f>$H$3&amp;"="&amp;Table1345[[#This Row],[petal_width]]</f>
        <v>&lt;=1.3</v>
      </c>
      <c r="I66">
        <v>5.6</v>
      </c>
      <c r="J66">
        <v>2.9</v>
      </c>
      <c r="K66">
        <v>3.6</v>
      </c>
      <c r="L66">
        <v>1.3</v>
      </c>
      <c r="M66">
        <v>1</v>
      </c>
      <c r="N66">
        <f>1-Table1345[[#This Row],[versacolor]]</f>
        <v>0</v>
      </c>
      <c r="O66">
        <f>(SUMIF(Table1345[sepal_length],B66,Table1345[versacolor])+SUMIF(Table1345[sepal_length],A66,Table1345[not versacolor]))/150</f>
        <v>0.44666666666666666</v>
      </c>
      <c r="P66">
        <f>(SUMIF(Table1345[sepal_width],D66,Table1345[versacolor])+SUMIF(Table1345[sepal_width],C66,Table1345[not versacolor]))/150</f>
        <v>0.28666666666666668</v>
      </c>
      <c r="Q66">
        <f>(SUMIF(Table1345[petal_length],F66,Table1345[versacolor])+SUMIF(Table1345[petal_length],E66,Table1345[not versacolor]))/150</f>
        <v>0.37333333333333335</v>
      </c>
      <c r="R66">
        <f>(SUMIF(Table1345[petal_width],H66,Table1345[versacolor])+SUMIF(Table1345[petal_width],G66,Table1345[not versacolor]))/150</f>
        <v>0.52</v>
      </c>
    </row>
    <row r="67" spans="1:18" x14ac:dyDescent="0.25">
      <c r="A67" t="str">
        <f>IF($B$3="&lt;","&gt;","&lt;")&amp;Table1345[[#This Row],[sepal_length]]</f>
        <v>&gt;5.6</v>
      </c>
      <c r="B67" t="str">
        <f>$B$3&amp;"="&amp;Table1345[[#This Row],[sepal_length]]</f>
        <v>&lt;=5.6</v>
      </c>
      <c r="C67" t="str">
        <f>IF($D$3="&lt;","&gt;","&lt;")&amp;Table1345[[#This Row],[sepal_width]]</f>
        <v>&lt;3</v>
      </c>
      <c r="D67" t="str">
        <f>$D$3&amp;"="&amp;Table1345[[#This Row],[sepal_width]]</f>
        <v>&gt;=3</v>
      </c>
      <c r="E67" t="str">
        <f>IF($F$3="&lt;","&gt;","&lt;")&amp;Table1345[[#This Row],[petal_length]]</f>
        <v>&gt;4.1</v>
      </c>
      <c r="F67" t="str">
        <f>$F$3&amp;"="&amp;Table1345[[#This Row],[petal_length]]</f>
        <v>&lt;=4.1</v>
      </c>
      <c r="G67" t="str">
        <f>IF($H$3="&lt;","&gt;","&lt;")&amp;Table1345[[#This Row],[petal_width]]</f>
        <v>&gt;1.3</v>
      </c>
      <c r="H67" t="str">
        <f>$H$3&amp;"="&amp;Table1345[[#This Row],[petal_width]]</f>
        <v>&lt;=1.3</v>
      </c>
      <c r="I67">
        <v>5.6</v>
      </c>
      <c r="J67">
        <v>3</v>
      </c>
      <c r="K67">
        <v>4.0999999999999996</v>
      </c>
      <c r="L67">
        <v>1.3</v>
      </c>
      <c r="M67">
        <v>1</v>
      </c>
      <c r="N67">
        <f>1-Table1345[[#This Row],[versacolor]]</f>
        <v>0</v>
      </c>
      <c r="O67">
        <f>(SUMIF(Table1345[sepal_length],B67,Table1345[versacolor])+SUMIF(Table1345[sepal_length],A67,Table1345[not versacolor]))/150</f>
        <v>0.44666666666666666</v>
      </c>
      <c r="P67">
        <f>(SUMIF(Table1345[sepal_width],D67,Table1345[versacolor])+SUMIF(Table1345[sepal_width],C67,Table1345[not versacolor]))/150</f>
        <v>0.26</v>
      </c>
      <c r="Q67">
        <f>(SUMIF(Table1345[petal_length],F67,Table1345[versacolor])+SUMIF(Table1345[petal_length],E67,Table1345[not versacolor]))/150</f>
        <v>0.46</v>
      </c>
      <c r="R67">
        <f>(SUMIF(Table1345[petal_width],H67,Table1345[versacolor])+SUMIF(Table1345[petal_width],G67,Table1345[not versacolor]))/150</f>
        <v>0.52</v>
      </c>
    </row>
    <row r="68" spans="1:18" x14ac:dyDescent="0.25">
      <c r="A68" t="str">
        <f>IF($B$3="&lt;","&gt;","&lt;")&amp;Table1345[[#This Row],[sepal_length]]</f>
        <v>&gt;5.6</v>
      </c>
      <c r="B68" t="str">
        <f>$B$3&amp;"="&amp;Table1345[[#This Row],[sepal_length]]</f>
        <v>&lt;=5.6</v>
      </c>
      <c r="C68" t="str">
        <f>IF($D$3="&lt;","&gt;","&lt;")&amp;Table1345[[#This Row],[sepal_width]]</f>
        <v>&lt;3</v>
      </c>
      <c r="D68" t="str">
        <f>$D$3&amp;"="&amp;Table1345[[#This Row],[sepal_width]]</f>
        <v>&gt;=3</v>
      </c>
      <c r="E68" t="str">
        <f>IF($F$3="&lt;","&gt;","&lt;")&amp;Table1345[[#This Row],[petal_length]]</f>
        <v>&gt;4.5</v>
      </c>
      <c r="F68" t="str">
        <f>$F$3&amp;"="&amp;Table1345[[#This Row],[petal_length]]</f>
        <v>&lt;=4.5</v>
      </c>
      <c r="G68" t="str">
        <f>IF($H$3="&lt;","&gt;","&lt;")&amp;Table1345[[#This Row],[petal_width]]</f>
        <v>&gt;1.5</v>
      </c>
      <c r="H68" t="str">
        <f>$H$3&amp;"="&amp;Table1345[[#This Row],[petal_width]]</f>
        <v>&lt;=1.5</v>
      </c>
      <c r="I68">
        <v>5.6</v>
      </c>
      <c r="J68">
        <v>3</v>
      </c>
      <c r="K68">
        <v>4.5</v>
      </c>
      <c r="L68">
        <v>1.5</v>
      </c>
      <c r="M68">
        <v>1</v>
      </c>
      <c r="N68">
        <f>1-Table1345[[#This Row],[versacolor]]</f>
        <v>0</v>
      </c>
      <c r="O68">
        <f>(SUMIF(Table1345[sepal_length],B68,Table1345[versacolor])+SUMIF(Table1345[sepal_length],A68,Table1345[not versacolor]))/150</f>
        <v>0.44666666666666666</v>
      </c>
      <c r="P68">
        <f>(SUMIF(Table1345[sepal_width],D68,Table1345[versacolor])+SUMIF(Table1345[sepal_width],C68,Table1345[not versacolor]))/150</f>
        <v>0.26</v>
      </c>
      <c r="Q68">
        <f>(SUMIF(Table1345[petal_length],F68,Table1345[versacolor])+SUMIF(Table1345[petal_length],E68,Table1345[not versacolor]))/150</f>
        <v>0.56666666666666665</v>
      </c>
      <c r="R68">
        <f>(SUMIF(Table1345[petal_width],H68,Table1345[versacolor])+SUMIF(Table1345[petal_width],G68,Table1345[not versacolor]))/150</f>
        <v>0.61333333333333329</v>
      </c>
    </row>
    <row r="69" spans="1:18" x14ac:dyDescent="0.25">
      <c r="A69" t="str">
        <f>IF($B$3="&lt;","&gt;","&lt;")&amp;Table1345[[#This Row],[sepal_length]]</f>
        <v>&gt;5.7</v>
      </c>
      <c r="B69" t="str">
        <f>$B$3&amp;"="&amp;Table1345[[#This Row],[sepal_length]]</f>
        <v>&lt;=5.7</v>
      </c>
      <c r="C69" t="str">
        <f>IF($D$3="&lt;","&gt;","&lt;")&amp;Table1345[[#This Row],[sepal_width]]</f>
        <v>&lt;2.5</v>
      </c>
      <c r="D69" t="str">
        <f>$D$3&amp;"="&amp;Table1345[[#This Row],[sepal_width]]</f>
        <v>&gt;=2.5</v>
      </c>
      <c r="E69" t="str">
        <f>IF($F$3="&lt;","&gt;","&lt;")&amp;Table1345[[#This Row],[petal_length]]</f>
        <v>&gt;5</v>
      </c>
      <c r="F69" t="str">
        <f>$F$3&amp;"="&amp;Table1345[[#This Row],[petal_length]]</f>
        <v>&lt;=5</v>
      </c>
      <c r="G69" t="str">
        <f>IF($H$3="&lt;","&gt;","&lt;")&amp;Table1345[[#This Row],[petal_width]]</f>
        <v>&gt;2</v>
      </c>
      <c r="H69" t="str">
        <f>$H$3&amp;"="&amp;Table1345[[#This Row],[petal_width]]</f>
        <v>&lt;=2</v>
      </c>
      <c r="I69">
        <v>5.7</v>
      </c>
      <c r="J69">
        <v>2.5</v>
      </c>
      <c r="K69">
        <v>5</v>
      </c>
      <c r="L69">
        <v>2</v>
      </c>
      <c r="M69">
        <v>0</v>
      </c>
      <c r="N69">
        <f>1-Table1345[[#This Row],[versacolor]]</f>
        <v>1</v>
      </c>
      <c r="O69">
        <f>(SUMIF(Table1345[sepal_length],B69,Table1345[versacolor])+SUMIF(Table1345[sepal_length],A69,Table1345[not versacolor]))/150</f>
        <v>0.46</v>
      </c>
      <c r="P69">
        <f>(SUMIF(Table1345[sepal_width],D69,Table1345[versacolor])+SUMIF(Table1345[sepal_width],C69,Table1345[not versacolor]))/150</f>
        <v>0.28666666666666668</v>
      </c>
      <c r="Q69">
        <f>(SUMIF(Table1345[petal_length],F69,Table1345[versacolor])+SUMIF(Table1345[petal_length],E69,Table1345[not versacolor]))/150</f>
        <v>0.6</v>
      </c>
      <c r="R69">
        <f>(SUMIF(Table1345[petal_width],H69,Table1345[versacolor])+SUMIF(Table1345[petal_width],G69,Table1345[not versacolor]))/150</f>
        <v>0.48666666666666669</v>
      </c>
    </row>
    <row r="70" spans="1:18" x14ac:dyDescent="0.25">
      <c r="A70" t="str">
        <f>IF($B$3="&lt;","&gt;","&lt;")&amp;Table1345[[#This Row],[sepal_length]]</f>
        <v>&gt;5.7</v>
      </c>
      <c r="B70" t="str">
        <f>$B$3&amp;"="&amp;Table1345[[#This Row],[sepal_length]]</f>
        <v>&lt;=5.7</v>
      </c>
      <c r="C70" t="str">
        <f>IF($D$3="&lt;","&gt;","&lt;")&amp;Table1345[[#This Row],[sepal_width]]</f>
        <v>&lt;2.6</v>
      </c>
      <c r="D70" t="str">
        <f>$D$3&amp;"="&amp;Table1345[[#This Row],[sepal_width]]</f>
        <v>&gt;=2.6</v>
      </c>
      <c r="E70" t="str">
        <f>IF($F$3="&lt;","&gt;","&lt;")&amp;Table1345[[#This Row],[petal_length]]</f>
        <v>&gt;3.5</v>
      </c>
      <c r="F70" t="str">
        <f>$F$3&amp;"="&amp;Table1345[[#This Row],[petal_length]]</f>
        <v>&lt;=3.5</v>
      </c>
      <c r="G70" t="str">
        <f>IF($H$3="&lt;","&gt;","&lt;")&amp;Table1345[[#This Row],[petal_width]]</f>
        <v>&gt;1</v>
      </c>
      <c r="H70" t="str">
        <f>$H$3&amp;"="&amp;Table1345[[#This Row],[petal_width]]</f>
        <v>&lt;=1</v>
      </c>
      <c r="I70">
        <v>5.7</v>
      </c>
      <c r="J70">
        <v>2.6</v>
      </c>
      <c r="K70">
        <v>3.5</v>
      </c>
      <c r="L70">
        <v>1</v>
      </c>
      <c r="M70">
        <v>1</v>
      </c>
      <c r="N70">
        <f>1-Table1345[[#This Row],[versacolor]]</f>
        <v>0</v>
      </c>
      <c r="O70">
        <f>(SUMIF(Table1345[sepal_length],B70,Table1345[versacolor])+SUMIF(Table1345[sepal_length],A70,Table1345[not versacolor]))/150</f>
        <v>0.46</v>
      </c>
      <c r="P70">
        <f>(SUMIF(Table1345[sepal_width],D70,Table1345[versacolor])+SUMIF(Table1345[sepal_width],C70,Table1345[not versacolor]))/150</f>
        <v>0.28666666666666668</v>
      </c>
      <c r="Q70">
        <f>(SUMIF(Table1345[petal_length],F70,Table1345[versacolor])+SUMIF(Table1345[petal_length],E70,Table1345[not versacolor]))/150</f>
        <v>0.36666666666666664</v>
      </c>
      <c r="R70">
        <f>(SUMIF(Table1345[petal_width],H70,Table1345[versacolor])+SUMIF(Table1345[petal_width],G70,Table1345[not versacolor]))/150</f>
        <v>0.38</v>
      </c>
    </row>
    <row r="71" spans="1:18" x14ac:dyDescent="0.25">
      <c r="A71" t="str">
        <f>IF($B$3="&lt;","&gt;","&lt;")&amp;Table1345[[#This Row],[sepal_length]]</f>
        <v>&gt;5.7</v>
      </c>
      <c r="B71" t="str">
        <f>$B$3&amp;"="&amp;Table1345[[#This Row],[sepal_length]]</f>
        <v>&lt;=5.7</v>
      </c>
      <c r="C71" t="str">
        <f>IF($D$3="&lt;","&gt;","&lt;")&amp;Table1345[[#This Row],[sepal_width]]</f>
        <v>&lt;2.8</v>
      </c>
      <c r="D71" t="str">
        <f>$D$3&amp;"="&amp;Table1345[[#This Row],[sepal_width]]</f>
        <v>&gt;=2.8</v>
      </c>
      <c r="E71" t="str">
        <f>IF($F$3="&lt;","&gt;","&lt;")&amp;Table1345[[#This Row],[petal_length]]</f>
        <v>&gt;4.1</v>
      </c>
      <c r="F71" t="str">
        <f>$F$3&amp;"="&amp;Table1345[[#This Row],[petal_length]]</f>
        <v>&lt;=4.1</v>
      </c>
      <c r="G71" t="str">
        <f>IF($H$3="&lt;","&gt;","&lt;")&amp;Table1345[[#This Row],[petal_width]]</f>
        <v>&gt;1.3</v>
      </c>
      <c r="H71" t="str">
        <f>$H$3&amp;"="&amp;Table1345[[#This Row],[petal_width]]</f>
        <v>&lt;=1.3</v>
      </c>
      <c r="I71">
        <v>5.7</v>
      </c>
      <c r="J71">
        <v>2.8</v>
      </c>
      <c r="K71">
        <v>4.0999999999999996</v>
      </c>
      <c r="L71">
        <v>1.3</v>
      </c>
      <c r="M71">
        <v>1</v>
      </c>
      <c r="N71">
        <f>1-Table1345[[#This Row],[versacolor]]</f>
        <v>0</v>
      </c>
      <c r="O71">
        <f>(SUMIF(Table1345[sepal_length],B71,Table1345[versacolor])+SUMIF(Table1345[sepal_length],A71,Table1345[not versacolor]))/150</f>
        <v>0.46</v>
      </c>
      <c r="P71">
        <f>(SUMIF(Table1345[sepal_width],D71,Table1345[versacolor])+SUMIF(Table1345[sepal_width],C71,Table1345[not versacolor]))/150</f>
        <v>0.27333333333333332</v>
      </c>
      <c r="Q71">
        <f>(SUMIF(Table1345[petal_length],F71,Table1345[versacolor])+SUMIF(Table1345[petal_length],E71,Table1345[not versacolor]))/150</f>
        <v>0.46</v>
      </c>
      <c r="R71">
        <f>(SUMIF(Table1345[petal_width],H71,Table1345[versacolor])+SUMIF(Table1345[petal_width],G71,Table1345[not versacolor]))/150</f>
        <v>0.52</v>
      </c>
    </row>
    <row r="72" spans="1:18" x14ac:dyDescent="0.25">
      <c r="A72" t="str">
        <f>IF($B$3="&lt;","&gt;","&lt;")&amp;Table1345[[#This Row],[sepal_length]]</f>
        <v>&gt;5.7</v>
      </c>
      <c r="B72" t="str">
        <f>$B$3&amp;"="&amp;Table1345[[#This Row],[sepal_length]]</f>
        <v>&lt;=5.7</v>
      </c>
      <c r="C72" t="str">
        <f>IF($D$3="&lt;","&gt;","&lt;")&amp;Table1345[[#This Row],[sepal_width]]</f>
        <v>&lt;2.8</v>
      </c>
      <c r="D72" t="str">
        <f>$D$3&amp;"="&amp;Table1345[[#This Row],[sepal_width]]</f>
        <v>&gt;=2.8</v>
      </c>
      <c r="E72" t="str">
        <f>IF($F$3="&lt;","&gt;","&lt;")&amp;Table1345[[#This Row],[petal_length]]</f>
        <v>&gt;4.5</v>
      </c>
      <c r="F72" t="str">
        <f>$F$3&amp;"="&amp;Table1345[[#This Row],[petal_length]]</f>
        <v>&lt;=4.5</v>
      </c>
      <c r="G72" t="str">
        <f>IF($H$3="&lt;","&gt;","&lt;")&amp;Table1345[[#This Row],[petal_width]]</f>
        <v>&gt;1.3</v>
      </c>
      <c r="H72" t="str">
        <f>$H$3&amp;"="&amp;Table1345[[#This Row],[petal_width]]</f>
        <v>&lt;=1.3</v>
      </c>
      <c r="I72">
        <v>5.7</v>
      </c>
      <c r="J72">
        <v>2.8</v>
      </c>
      <c r="K72">
        <v>4.5</v>
      </c>
      <c r="L72">
        <v>1.3</v>
      </c>
      <c r="M72">
        <v>1</v>
      </c>
      <c r="N72">
        <f>1-Table1345[[#This Row],[versacolor]]</f>
        <v>0</v>
      </c>
      <c r="O72">
        <f>(SUMIF(Table1345[sepal_length],B72,Table1345[versacolor])+SUMIF(Table1345[sepal_length],A72,Table1345[not versacolor]))/150</f>
        <v>0.46</v>
      </c>
      <c r="P72">
        <f>(SUMIF(Table1345[sepal_width],D72,Table1345[versacolor])+SUMIF(Table1345[sepal_width],C72,Table1345[not versacolor]))/150</f>
        <v>0.27333333333333332</v>
      </c>
      <c r="Q72">
        <f>(SUMIF(Table1345[petal_length],F72,Table1345[versacolor])+SUMIF(Table1345[petal_length],E72,Table1345[not versacolor]))/150</f>
        <v>0.56666666666666665</v>
      </c>
      <c r="R72">
        <f>(SUMIF(Table1345[petal_width],H72,Table1345[versacolor])+SUMIF(Table1345[petal_width],G72,Table1345[not versacolor]))/150</f>
        <v>0.52</v>
      </c>
    </row>
    <row r="73" spans="1:18" x14ac:dyDescent="0.25">
      <c r="A73" t="str">
        <f>IF($B$3="&lt;","&gt;","&lt;")&amp;Table1345[[#This Row],[sepal_length]]</f>
        <v>&gt;5.7</v>
      </c>
      <c r="B73" t="str">
        <f>$B$3&amp;"="&amp;Table1345[[#This Row],[sepal_length]]</f>
        <v>&lt;=5.7</v>
      </c>
      <c r="C73" t="str">
        <f>IF($D$3="&lt;","&gt;","&lt;")&amp;Table1345[[#This Row],[sepal_width]]</f>
        <v>&lt;2.9</v>
      </c>
      <c r="D73" t="str">
        <f>$D$3&amp;"="&amp;Table1345[[#This Row],[sepal_width]]</f>
        <v>&gt;=2.9</v>
      </c>
      <c r="E73" t="str">
        <f>IF($F$3="&lt;","&gt;","&lt;")&amp;Table1345[[#This Row],[petal_length]]</f>
        <v>&gt;4.2</v>
      </c>
      <c r="F73" t="str">
        <f>$F$3&amp;"="&amp;Table1345[[#This Row],[petal_length]]</f>
        <v>&lt;=4.2</v>
      </c>
      <c r="G73" t="str">
        <f>IF($H$3="&lt;","&gt;","&lt;")&amp;Table1345[[#This Row],[petal_width]]</f>
        <v>&gt;1.3</v>
      </c>
      <c r="H73" t="str">
        <f>$H$3&amp;"="&amp;Table1345[[#This Row],[petal_width]]</f>
        <v>&lt;=1.3</v>
      </c>
      <c r="I73">
        <v>5.7</v>
      </c>
      <c r="J73">
        <v>2.9</v>
      </c>
      <c r="K73">
        <v>4.2</v>
      </c>
      <c r="L73">
        <v>1.3</v>
      </c>
      <c r="M73">
        <v>1</v>
      </c>
      <c r="N73">
        <f>1-Table1345[[#This Row],[versacolor]]</f>
        <v>0</v>
      </c>
      <c r="O73">
        <f>(SUMIF(Table1345[sepal_length],B73,Table1345[versacolor])+SUMIF(Table1345[sepal_length],A73,Table1345[not versacolor]))/150</f>
        <v>0.46</v>
      </c>
      <c r="P73">
        <f>(SUMIF(Table1345[sepal_width],D73,Table1345[versacolor])+SUMIF(Table1345[sepal_width],C73,Table1345[not versacolor]))/150</f>
        <v>0.28666666666666668</v>
      </c>
      <c r="Q73">
        <f>(SUMIF(Table1345[petal_length],F73,Table1345[versacolor])+SUMIF(Table1345[petal_length],E73,Table1345[not versacolor]))/150</f>
        <v>0.48666666666666669</v>
      </c>
      <c r="R73">
        <f>(SUMIF(Table1345[petal_width],H73,Table1345[versacolor])+SUMIF(Table1345[petal_width],G73,Table1345[not versacolor]))/150</f>
        <v>0.52</v>
      </c>
    </row>
    <row r="74" spans="1:18" x14ac:dyDescent="0.25">
      <c r="A74" t="str">
        <f>IF($B$3="&lt;","&gt;","&lt;")&amp;Table1345[[#This Row],[sepal_length]]</f>
        <v>&gt;5.7</v>
      </c>
      <c r="B74" t="str">
        <f>$B$3&amp;"="&amp;Table1345[[#This Row],[sepal_length]]</f>
        <v>&lt;=5.7</v>
      </c>
      <c r="C74" t="str">
        <f>IF($D$3="&lt;","&gt;","&lt;")&amp;Table1345[[#This Row],[sepal_width]]</f>
        <v>&lt;3</v>
      </c>
      <c r="D74" t="str">
        <f>$D$3&amp;"="&amp;Table1345[[#This Row],[sepal_width]]</f>
        <v>&gt;=3</v>
      </c>
      <c r="E74" t="str">
        <f>IF($F$3="&lt;","&gt;","&lt;")&amp;Table1345[[#This Row],[petal_length]]</f>
        <v>&gt;4.2</v>
      </c>
      <c r="F74" t="str">
        <f>$F$3&amp;"="&amp;Table1345[[#This Row],[petal_length]]</f>
        <v>&lt;=4.2</v>
      </c>
      <c r="G74" t="str">
        <f>IF($H$3="&lt;","&gt;","&lt;")&amp;Table1345[[#This Row],[petal_width]]</f>
        <v>&gt;1.2</v>
      </c>
      <c r="H74" t="str">
        <f>$H$3&amp;"="&amp;Table1345[[#This Row],[petal_width]]</f>
        <v>&lt;=1.2</v>
      </c>
      <c r="I74">
        <v>5.7</v>
      </c>
      <c r="J74">
        <v>3</v>
      </c>
      <c r="K74">
        <v>4.2</v>
      </c>
      <c r="L74">
        <v>1.2</v>
      </c>
      <c r="M74">
        <v>1</v>
      </c>
      <c r="N74">
        <f>1-Table1345[[#This Row],[versacolor]]</f>
        <v>0</v>
      </c>
      <c r="O74">
        <f>(SUMIF(Table1345[sepal_length],B74,Table1345[versacolor])+SUMIF(Table1345[sepal_length],A74,Table1345[not versacolor]))/150</f>
        <v>0.46</v>
      </c>
      <c r="P74">
        <f>(SUMIF(Table1345[sepal_width],D74,Table1345[versacolor])+SUMIF(Table1345[sepal_width],C74,Table1345[not versacolor]))/150</f>
        <v>0.26</v>
      </c>
      <c r="Q74">
        <f>(SUMIF(Table1345[petal_length],F74,Table1345[versacolor])+SUMIF(Table1345[petal_length],E74,Table1345[not versacolor]))/150</f>
        <v>0.48666666666666669</v>
      </c>
      <c r="R74">
        <f>(SUMIF(Table1345[petal_width],H74,Table1345[versacolor])+SUMIF(Table1345[petal_width],G74,Table1345[not versacolor]))/150</f>
        <v>0.43333333333333335</v>
      </c>
    </row>
    <row r="75" spans="1:18" x14ac:dyDescent="0.25">
      <c r="A75" t="str">
        <f>IF($B$3="&lt;","&gt;","&lt;")&amp;Table1345[[#This Row],[sepal_length]]</f>
        <v>&gt;5.7</v>
      </c>
      <c r="B75" t="str">
        <f>$B$3&amp;"="&amp;Table1345[[#This Row],[sepal_length]]</f>
        <v>&lt;=5.7</v>
      </c>
      <c r="C75" t="str">
        <f>IF($D$3="&lt;","&gt;","&lt;")&amp;Table1345[[#This Row],[sepal_width]]</f>
        <v>&lt;3.8</v>
      </c>
      <c r="D75" t="str">
        <f>$D$3&amp;"="&amp;Table1345[[#This Row],[sepal_width]]</f>
        <v>&gt;=3.8</v>
      </c>
      <c r="E75" t="str">
        <f>IF($F$3="&lt;","&gt;","&lt;")&amp;Table1345[[#This Row],[petal_length]]</f>
        <v>&gt;1.7</v>
      </c>
      <c r="F75" t="str">
        <f>$F$3&amp;"="&amp;Table1345[[#This Row],[petal_length]]</f>
        <v>&lt;=1.7</v>
      </c>
      <c r="G75" t="str">
        <f>IF($H$3="&lt;","&gt;","&lt;")&amp;Table1345[[#This Row],[petal_width]]</f>
        <v>&gt;0.3</v>
      </c>
      <c r="H75" t="str">
        <f>$H$3&amp;"="&amp;Table1345[[#This Row],[petal_width]]</f>
        <v>&lt;=0.3</v>
      </c>
      <c r="I75">
        <v>5.7</v>
      </c>
      <c r="J75">
        <v>3.8</v>
      </c>
      <c r="K75">
        <v>1.7</v>
      </c>
      <c r="L75">
        <v>0.3</v>
      </c>
      <c r="M75">
        <v>0</v>
      </c>
      <c r="N75">
        <f>1-Table1345[[#This Row],[versacolor]]</f>
        <v>1</v>
      </c>
      <c r="O75">
        <f>(SUMIF(Table1345[sepal_length],B75,Table1345[versacolor])+SUMIF(Table1345[sepal_length],A75,Table1345[not versacolor]))/150</f>
        <v>0.46</v>
      </c>
      <c r="P75">
        <f>(SUMIF(Table1345[sepal_width],D75,Table1345[versacolor])+SUMIF(Table1345[sepal_width],C75,Table1345[not versacolor]))/150</f>
        <v>0.58666666666666667</v>
      </c>
      <c r="Q75">
        <f>(SUMIF(Table1345[petal_length],F75,Table1345[versacolor])+SUMIF(Table1345[petal_length],E75,Table1345[not versacolor]))/150</f>
        <v>0.34666666666666668</v>
      </c>
      <c r="R75">
        <f>(SUMIF(Table1345[petal_width],H75,Table1345[versacolor])+SUMIF(Table1345[petal_width],G75,Table1345[not versacolor]))/150</f>
        <v>0.39333333333333331</v>
      </c>
    </row>
    <row r="76" spans="1:18" x14ac:dyDescent="0.25">
      <c r="A76" t="str">
        <f>IF($B$3="&lt;","&gt;","&lt;")&amp;Table1345[[#This Row],[sepal_length]]</f>
        <v>&gt;5.7</v>
      </c>
      <c r="B76" t="str">
        <f>$B$3&amp;"="&amp;Table1345[[#This Row],[sepal_length]]</f>
        <v>&lt;=5.7</v>
      </c>
      <c r="C76" t="str">
        <f>IF($D$3="&lt;","&gt;","&lt;")&amp;Table1345[[#This Row],[sepal_width]]</f>
        <v>&lt;4.4</v>
      </c>
      <c r="D76" t="str">
        <f>$D$3&amp;"="&amp;Table1345[[#This Row],[sepal_width]]</f>
        <v>&gt;=4.4</v>
      </c>
      <c r="E76" t="str">
        <f>IF($F$3="&lt;","&gt;","&lt;")&amp;Table1345[[#This Row],[petal_length]]</f>
        <v>&gt;1.5</v>
      </c>
      <c r="F76" t="str">
        <f>$F$3&amp;"="&amp;Table1345[[#This Row],[petal_length]]</f>
        <v>&lt;=1.5</v>
      </c>
      <c r="G76" t="str">
        <f>IF($H$3="&lt;","&gt;","&lt;")&amp;Table1345[[#This Row],[petal_width]]</f>
        <v>&gt;0.4</v>
      </c>
      <c r="H76" t="str">
        <f>$H$3&amp;"="&amp;Table1345[[#This Row],[petal_width]]</f>
        <v>&lt;=0.4</v>
      </c>
      <c r="I76">
        <v>5.7</v>
      </c>
      <c r="J76">
        <v>4.4000000000000004</v>
      </c>
      <c r="K76">
        <v>1.5</v>
      </c>
      <c r="L76">
        <v>0.4</v>
      </c>
      <c r="M76">
        <v>0</v>
      </c>
      <c r="N76">
        <f>1-Table1345[[#This Row],[versacolor]]</f>
        <v>1</v>
      </c>
      <c r="O76">
        <f>(SUMIF(Table1345[sepal_length],B76,Table1345[versacolor])+SUMIF(Table1345[sepal_length],A76,Table1345[not versacolor]))/150</f>
        <v>0.46</v>
      </c>
      <c r="P76">
        <f>(SUMIF(Table1345[sepal_width],D76,Table1345[versacolor])+SUMIF(Table1345[sepal_width],C76,Table1345[not versacolor]))/150</f>
        <v>0.66</v>
      </c>
      <c r="Q76">
        <f>(SUMIF(Table1345[petal_length],F76,Table1345[versacolor])+SUMIF(Table1345[petal_length],E76,Table1345[not versacolor]))/150</f>
        <v>0.42</v>
      </c>
      <c r="R76">
        <f>(SUMIF(Table1345[petal_width],H76,Table1345[versacolor])+SUMIF(Table1345[petal_width],G76,Table1345[not versacolor]))/150</f>
        <v>0.34666666666666668</v>
      </c>
    </row>
    <row r="77" spans="1:18" x14ac:dyDescent="0.25">
      <c r="A77" t="str">
        <f>IF($B$3="&lt;","&gt;","&lt;")&amp;Table1345[[#This Row],[sepal_length]]</f>
        <v>&gt;5.8</v>
      </c>
      <c r="B77" t="str">
        <f>$B$3&amp;"="&amp;Table1345[[#This Row],[sepal_length]]</f>
        <v>&lt;=5.8</v>
      </c>
      <c r="C77" t="str">
        <f>IF($D$3="&lt;","&gt;","&lt;")&amp;Table1345[[#This Row],[sepal_width]]</f>
        <v>&lt;2.6</v>
      </c>
      <c r="D77" t="str">
        <f>$D$3&amp;"="&amp;Table1345[[#This Row],[sepal_width]]</f>
        <v>&gt;=2.6</v>
      </c>
      <c r="E77" t="str">
        <f>IF($F$3="&lt;","&gt;","&lt;")&amp;Table1345[[#This Row],[petal_length]]</f>
        <v>&gt;4</v>
      </c>
      <c r="F77" t="str">
        <f>$F$3&amp;"="&amp;Table1345[[#This Row],[petal_length]]</f>
        <v>&lt;=4</v>
      </c>
      <c r="G77" t="str">
        <f>IF($H$3="&lt;","&gt;","&lt;")&amp;Table1345[[#This Row],[petal_width]]</f>
        <v>&gt;1.2</v>
      </c>
      <c r="H77" t="str">
        <f>$H$3&amp;"="&amp;Table1345[[#This Row],[petal_width]]</f>
        <v>&lt;=1.2</v>
      </c>
      <c r="I77">
        <v>5.8</v>
      </c>
      <c r="J77">
        <v>2.6</v>
      </c>
      <c r="K77">
        <v>4</v>
      </c>
      <c r="L77">
        <v>1.2</v>
      </c>
      <c r="M77">
        <v>1</v>
      </c>
      <c r="N77">
        <f>1-Table1345[[#This Row],[versacolor]]</f>
        <v>0</v>
      </c>
      <c r="O77">
        <f>(SUMIF(Table1345[sepal_length],B77,Table1345[versacolor])+SUMIF(Table1345[sepal_length],A77,Table1345[not versacolor]))/150</f>
        <v>0.45333333333333331</v>
      </c>
      <c r="P77">
        <f>(SUMIF(Table1345[sepal_width],D77,Table1345[versacolor])+SUMIF(Table1345[sepal_width],C77,Table1345[not versacolor]))/150</f>
        <v>0.28666666666666668</v>
      </c>
      <c r="Q77">
        <f>(SUMIF(Table1345[petal_length],F77,Table1345[versacolor])+SUMIF(Table1345[petal_length],E77,Table1345[not versacolor]))/150</f>
        <v>0.44</v>
      </c>
      <c r="R77">
        <f>(SUMIF(Table1345[petal_width],H77,Table1345[versacolor])+SUMIF(Table1345[petal_width],G77,Table1345[not versacolor]))/150</f>
        <v>0.43333333333333335</v>
      </c>
    </row>
    <row r="78" spans="1:18" x14ac:dyDescent="0.25">
      <c r="A78" t="str">
        <f>IF($B$3="&lt;","&gt;","&lt;")&amp;Table1345[[#This Row],[sepal_length]]</f>
        <v>&gt;5.8</v>
      </c>
      <c r="B78" t="str">
        <f>$B$3&amp;"="&amp;Table1345[[#This Row],[sepal_length]]</f>
        <v>&lt;=5.8</v>
      </c>
      <c r="C78" t="str">
        <f>IF($D$3="&lt;","&gt;","&lt;")&amp;Table1345[[#This Row],[sepal_width]]</f>
        <v>&lt;2.7</v>
      </c>
      <c r="D78" t="str">
        <f>$D$3&amp;"="&amp;Table1345[[#This Row],[sepal_width]]</f>
        <v>&gt;=2.7</v>
      </c>
      <c r="E78" t="str">
        <f>IF($F$3="&lt;","&gt;","&lt;")&amp;Table1345[[#This Row],[petal_length]]</f>
        <v>&gt;3.9</v>
      </c>
      <c r="F78" t="str">
        <f>$F$3&amp;"="&amp;Table1345[[#This Row],[petal_length]]</f>
        <v>&lt;=3.9</v>
      </c>
      <c r="G78" t="str">
        <f>IF($H$3="&lt;","&gt;","&lt;")&amp;Table1345[[#This Row],[petal_width]]</f>
        <v>&gt;1.2</v>
      </c>
      <c r="H78" t="str">
        <f>$H$3&amp;"="&amp;Table1345[[#This Row],[petal_width]]</f>
        <v>&lt;=1.2</v>
      </c>
      <c r="I78">
        <v>5.8</v>
      </c>
      <c r="J78">
        <v>2.7</v>
      </c>
      <c r="K78">
        <v>3.9</v>
      </c>
      <c r="L78">
        <v>1.2</v>
      </c>
      <c r="M78">
        <v>1</v>
      </c>
      <c r="N78">
        <f>1-Table1345[[#This Row],[versacolor]]</f>
        <v>0</v>
      </c>
      <c r="O78">
        <f>(SUMIF(Table1345[sepal_length],B78,Table1345[versacolor])+SUMIF(Table1345[sepal_length],A78,Table1345[not versacolor]))/150</f>
        <v>0.45333333333333331</v>
      </c>
      <c r="P78">
        <f>(SUMIF(Table1345[sepal_width],D78,Table1345[versacolor])+SUMIF(Table1345[sepal_width],C78,Table1345[not versacolor]))/150</f>
        <v>0.28000000000000003</v>
      </c>
      <c r="Q78">
        <f>(SUMIF(Table1345[petal_length],F78,Table1345[versacolor])+SUMIF(Table1345[petal_length],E78,Table1345[not versacolor]))/150</f>
        <v>0.40666666666666668</v>
      </c>
      <c r="R78">
        <f>(SUMIF(Table1345[petal_width],H78,Table1345[versacolor])+SUMIF(Table1345[petal_width],G78,Table1345[not versacolor]))/150</f>
        <v>0.43333333333333335</v>
      </c>
    </row>
    <row r="79" spans="1:18" x14ac:dyDescent="0.25">
      <c r="A79" t="str">
        <f>IF($B$3="&lt;","&gt;","&lt;")&amp;Table1345[[#This Row],[sepal_length]]</f>
        <v>&gt;5.8</v>
      </c>
      <c r="B79" t="str">
        <f>$B$3&amp;"="&amp;Table1345[[#This Row],[sepal_length]]</f>
        <v>&lt;=5.8</v>
      </c>
      <c r="C79" t="str">
        <f>IF($D$3="&lt;","&gt;","&lt;")&amp;Table1345[[#This Row],[sepal_width]]</f>
        <v>&lt;2.7</v>
      </c>
      <c r="D79" t="str">
        <f>$D$3&amp;"="&amp;Table1345[[#This Row],[sepal_width]]</f>
        <v>&gt;=2.7</v>
      </c>
      <c r="E79" t="str">
        <f>IF($F$3="&lt;","&gt;","&lt;")&amp;Table1345[[#This Row],[petal_length]]</f>
        <v>&gt;4.1</v>
      </c>
      <c r="F79" t="str">
        <f>$F$3&amp;"="&amp;Table1345[[#This Row],[petal_length]]</f>
        <v>&lt;=4.1</v>
      </c>
      <c r="G79" t="str">
        <f>IF($H$3="&lt;","&gt;","&lt;")&amp;Table1345[[#This Row],[petal_width]]</f>
        <v>&gt;1</v>
      </c>
      <c r="H79" t="str">
        <f>$H$3&amp;"="&amp;Table1345[[#This Row],[petal_width]]</f>
        <v>&lt;=1</v>
      </c>
      <c r="I79">
        <v>5.8</v>
      </c>
      <c r="J79">
        <v>2.7</v>
      </c>
      <c r="K79">
        <v>4.0999999999999996</v>
      </c>
      <c r="L79">
        <v>1</v>
      </c>
      <c r="M79">
        <v>1</v>
      </c>
      <c r="N79">
        <f>1-Table1345[[#This Row],[versacolor]]</f>
        <v>0</v>
      </c>
      <c r="O79">
        <f>(SUMIF(Table1345[sepal_length],B79,Table1345[versacolor])+SUMIF(Table1345[sepal_length],A79,Table1345[not versacolor]))/150</f>
        <v>0.45333333333333331</v>
      </c>
      <c r="P79">
        <f>(SUMIF(Table1345[sepal_width],D79,Table1345[versacolor])+SUMIF(Table1345[sepal_width],C79,Table1345[not versacolor]))/150</f>
        <v>0.28000000000000003</v>
      </c>
      <c r="Q79">
        <f>(SUMIF(Table1345[petal_length],F79,Table1345[versacolor])+SUMIF(Table1345[petal_length],E79,Table1345[not versacolor]))/150</f>
        <v>0.46</v>
      </c>
      <c r="R79">
        <f>(SUMIF(Table1345[petal_width],H79,Table1345[versacolor])+SUMIF(Table1345[petal_width],G79,Table1345[not versacolor]))/150</f>
        <v>0.38</v>
      </c>
    </row>
    <row r="80" spans="1:18" x14ac:dyDescent="0.25">
      <c r="A80" t="str">
        <f>IF($B$3="&lt;","&gt;","&lt;")&amp;Table1345[[#This Row],[sepal_length]]</f>
        <v>&gt;5.8</v>
      </c>
      <c r="B80" t="str">
        <f>$B$3&amp;"="&amp;Table1345[[#This Row],[sepal_length]]</f>
        <v>&lt;=5.8</v>
      </c>
      <c r="C80" t="str">
        <f>IF($D$3="&lt;","&gt;","&lt;")&amp;Table1345[[#This Row],[sepal_width]]</f>
        <v>&lt;2.7</v>
      </c>
      <c r="D80" t="str">
        <f>$D$3&amp;"="&amp;Table1345[[#This Row],[sepal_width]]</f>
        <v>&gt;=2.7</v>
      </c>
      <c r="E80" t="str">
        <f>IF($F$3="&lt;","&gt;","&lt;")&amp;Table1345[[#This Row],[petal_length]]</f>
        <v>&gt;5.1</v>
      </c>
      <c r="F80" t="str">
        <f>$F$3&amp;"="&amp;Table1345[[#This Row],[petal_length]]</f>
        <v>&lt;=5.1</v>
      </c>
      <c r="G80" t="str">
        <f>IF($H$3="&lt;","&gt;","&lt;")&amp;Table1345[[#This Row],[petal_width]]</f>
        <v>&gt;1.9</v>
      </c>
      <c r="H80" t="str">
        <f>$H$3&amp;"="&amp;Table1345[[#This Row],[petal_width]]</f>
        <v>&lt;=1.9</v>
      </c>
      <c r="I80">
        <v>5.8</v>
      </c>
      <c r="J80">
        <v>2.7</v>
      </c>
      <c r="K80">
        <v>5.0999999999999996</v>
      </c>
      <c r="L80">
        <v>1.9</v>
      </c>
      <c r="M80">
        <v>0</v>
      </c>
      <c r="N80">
        <f>1-Table1345[[#This Row],[versacolor]]</f>
        <v>1</v>
      </c>
      <c r="O80">
        <f>(SUMIF(Table1345[sepal_length],B80,Table1345[versacolor])+SUMIF(Table1345[sepal_length],A80,Table1345[not versacolor]))/150</f>
        <v>0.45333333333333331</v>
      </c>
      <c r="P80">
        <f>(SUMIF(Table1345[sepal_width],D80,Table1345[versacolor])+SUMIF(Table1345[sepal_width],C80,Table1345[not versacolor]))/150</f>
        <v>0.28000000000000003</v>
      </c>
      <c r="Q80">
        <f>(SUMIF(Table1345[petal_length],F80,Table1345[versacolor])+SUMIF(Table1345[petal_length],E80,Table1345[not versacolor]))/150</f>
        <v>0.56000000000000005</v>
      </c>
      <c r="R80">
        <f>(SUMIF(Table1345[petal_width],H80,Table1345[versacolor])+SUMIF(Table1345[petal_width],G80,Table1345[not versacolor]))/150</f>
        <v>0.52666666666666662</v>
      </c>
    </row>
    <row r="81" spans="1:18" x14ac:dyDescent="0.25">
      <c r="A81" t="str">
        <f>IF($B$3="&lt;","&gt;","&lt;")&amp;Table1345[[#This Row],[sepal_length]]</f>
        <v>&gt;5.8</v>
      </c>
      <c r="B81" t="str">
        <f>$B$3&amp;"="&amp;Table1345[[#This Row],[sepal_length]]</f>
        <v>&lt;=5.8</v>
      </c>
      <c r="C81" t="str">
        <f>IF($D$3="&lt;","&gt;","&lt;")&amp;Table1345[[#This Row],[sepal_width]]</f>
        <v>&lt;2.7</v>
      </c>
      <c r="D81" t="str">
        <f>$D$3&amp;"="&amp;Table1345[[#This Row],[sepal_width]]</f>
        <v>&gt;=2.7</v>
      </c>
      <c r="E81" t="str">
        <f>IF($F$3="&lt;","&gt;","&lt;")&amp;Table1345[[#This Row],[petal_length]]</f>
        <v>&gt;5.1</v>
      </c>
      <c r="F81" t="str">
        <f>$F$3&amp;"="&amp;Table1345[[#This Row],[petal_length]]</f>
        <v>&lt;=5.1</v>
      </c>
      <c r="G81" t="str">
        <f>IF($H$3="&lt;","&gt;","&lt;")&amp;Table1345[[#This Row],[petal_width]]</f>
        <v>&gt;1.9</v>
      </c>
      <c r="H81" t="str">
        <f>$H$3&amp;"="&amp;Table1345[[#This Row],[petal_width]]</f>
        <v>&lt;=1.9</v>
      </c>
      <c r="I81">
        <v>5.8</v>
      </c>
      <c r="J81">
        <v>2.7</v>
      </c>
      <c r="K81">
        <v>5.0999999999999996</v>
      </c>
      <c r="L81">
        <v>1.9</v>
      </c>
      <c r="M81">
        <v>0</v>
      </c>
      <c r="N81">
        <f>1-Table1345[[#This Row],[versacolor]]</f>
        <v>1</v>
      </c>
      <c r="O81">
        <f>(SUMIF(Table1345[sepal_length],B81,Table1345[versacolor])+SUMIF(Table1345[sepal_length],A81,Table1345[not versacolor]))/150</f>
        <v>0.45333333333333331</v>
      </c>
      <c r="P81">
        <f>(SUMIF(Table1345[sepal_width],D81,Table1345[versacolor])+SUMIF(Table1345[sepal_width],C81,Table1345[not versacolor]))/150</f>
        <v>0.28000000000000003</v>
      </c>
      <c r="Q81">
        <f>(SUMIF(Table1345[petal_length],F81,Table1345[versacolor])+SUMIF(Table1345[petal_length],E81,Table1345[not versacolor]))/150</f>
        <v>0.56000000000000005</v>
      </c>
      <c r="R81">
        <f>(SUMIF(Table1345[petal_width],H81,Table1345[versacolor])+SUMIF(Table1345[petal_width],G81,Table1345[not versacolor]))/150</f>
        <v>0.52666666666666662</v>
      </c>
    </row>
    <row r="82" spans="1:18" x14ac:dyDescent="0.25">
      <c r="A82" t="str">
        <f>IF($B$3="&lt;","&gt;","&lt;")&amp;Table1345[[#This Row],[sepal_length]]</f>
        <v>&gt;5.8</v>
      </c>
      <c r="B82" t="str">
        <f>$B$3&amp;"="&amp;Table1345[[#This Row],[sepal_length]]</f>
        <v>&lt;=5.8</v>
      </c>
      <c r="C82" t="str">
        <f>IF($D$3="&lt;","&gt;","&lt;")&amp;Table1345[[#This Row],[sepal_width]]</f>
        <v>&lt;2.8</v>
      </c>
      <c r="D82" t="str">
        <f>$D$3&amp;"="&amp;Table1345[[#This Row],[sepal_width]]</f>
        <v>&gt;=2.8</v>
      </c>
      <c r="E82" t="str">
        <f>IF($F$3="&lt;","&gt;","&lt;")&amp;Table1345[[#This Row],[petal_length]]</f>
        <v>&gt;5.1</v>
      </c>
      <c r="F82" t="str">
        <f>$F$3&amp;"="&amp;Table1345[[#This Row],[petal_length]]</f>
        <v>&lt;=5.1</v>
      </c>
      <c r="G82" t="str">
        <f>IF($H$3="&lt;","&gt;","&lt;")&amp;Table1345[[#This Row],[petal_width]]</f>
        <v>&gt;2.4</v>
      </c>
      <c r="H82" t="str">
        <f>$H$3&amp;"="&amp;Table1345[[#This Row],[petal_width]]</f>
        <v>&lt;=2.4</v>
      </c>
      <c r="I82">
        <v>5.8</v>
      </c>
      <c r="J82">
        <v>2.8</v>
      </c>
      <c r="K82">
        <v>5.0999999999999996</v>
      </c>
      <c r="L82">
        <v>2.4</v>
      </c>
      <c r="M82">
        <v>0</v>
      </c>
      <c r="N82">
        <f>1-Table1345[[#This Row],[versacolor]]</f>
        <v>1</v>
      </c>
      <c r="O82">
        <f>(SUMIF(Table1345[sepal_length],B82,Table1345[versacolor])+SUMIF(Table1345[sepal_length],A82,Table1345[not versacolor]))/150</f>
        <v>0.45333333333333331</v>
      </c>
      <c r="P82">
        <f>(SUMIF(Table1345[sepal_width],D82,Table1345[versacolor])+SUMIF(Table1345[sepal_width],C82,Table1345[not versacolor]))/150</f>
        <v>0.27333333333333332</v>
      </c>
      <c r="Q82">
        <f>(SUMIF(Table1345[petal_length],F82,Table1345[versacolor])+SUMIF(Table1345[petal_length],E82,Table1345[not versacolor]))/150</f>
        <v>0.56000000000000005</v>
      </c>
      <c r="R82">
        <f>(SUMIF(Table1345[petal_width],H82,Table1345[versacolor])+SUMIF(Table1345[petal_width],G82,Table1345[not versacolor]))/150</f>
        <v>0.35333333333333333</v>
      </c>
    </row>
    <row r="83" spans="1:18" x14ac:dyDescent="0.25">
      <c r="A83" t="str">
        <f>IF($B$3="&lt;","&gt;","&lt;")&amp;Table1345[[#This Row],[sepal_length]]</f>
        <v>&gt;5.8</v>
      </c>
      <c r="B83" t="str">
        <f>$B$3&amp;"="&amp;Table1345[[#This Row],[sepal_length]]</f>
        <v>&lt;=5.8</v>
      </c>
      <c r="C83" t="str">
        <f>IF($D$3="&lt;","&gt;","&lt;")&amp;Table1345[[#This Row],[sepal_width]]</f>
        <v>&lt;4</v>
      </c>
      <c r="D83" t="str">
        <f>$D$3&amp;"="&amp;Table1345[[#This Row],[sepal_width]]</f>
        <v>&gt;=4</v>
      </c>
      <c r="E83" t="str">
        <f>IF($F$3="&lt;","&gt;","&lt;")&amp;Table1345[[#This Row],[petal_length]]</f>
        <v>&gt;1.2</v>
      </c>
      <c r="F83" t="str">
        <f>$F$3&amp;"="&amp;Table1345[[#This Row],[petal_length]]</f>
        <v>&lt;=1.2</v>
      </c>
      <c r="G83" t="str">
        <f>IF($H$3="&lt;","&gt;","&lt;")&amp;Table1345[[#This Row],[petal_width]]</f>
        <v>&gt;0.2</v>
      </c>
      <c r="H83" t="str">
        <f>$H$3&amp;"="&amp;Table1345[[#This Row],[petal_width]]</f>
        <v>&lt;=0.2</v>
      </c>
      <c r="I83">
        <v>5.8</v>
      </c>
      <c r="J83">
        <v>4</v>
      </c>
      <c r="K83">
        <v>1.2</v>
      </c>
      <c r="L83">
        <v>0.2</v>
      </c>
      <c r="M83">
        <v>0</v>
      </c>
      <c r="N83">
        <f>1-Table1345[[#This Row],[versacolor]]</f>
        <v>1</v>
      </c>
      <c r="O83">
        <f>(SUMIF(Table1345[sepal_length],B83,Table1345[versacolor])+SUMIF(Table1345[sepal_length],A83,Table1345[not versacolor]))/150</f>
        <v>0.45333333333333331</v>
      </c>
      <c r="P83">
        <f>(SUMIF(Table1345[sepal_width],D83,Table1345[versacolor])+SUMIF(Table1345[sepal_width],C83,Table1345[not versacolor]))/150</f>
        <v>0.64</v>
      </c>
      <c r="Q83">
        <f>(SUMIF(Table1345[petal_length],F83,Table1345[versacolor])+SUMIF(Table1345[petal_length],E83,Table1345[not versacolor]))/150</f>
        <v>0.64</v>
      </c>
      <c r="R83">
        <f>(SUMIF(Table1345[petal_width],H83,Table1345[versacolor])+SUMIF(Table1345[petal_width],G83,Table1345[not versacolor]))/150</f>
        <v>0.44</v>
      </c>
    </row>
    <row r="84" spans="1:18" x14ac:dyDescent="0.25">
      <c r="A84" t="str">
        <f>IF($B$3="&lt;","&gt;","&lt;")&amp;Table1345[[#This Row],[sepal_length]]</f>
        <v>&gt;5.9</v>
      </c>
      <c r="B84" t="str">
        <f>$B$3&amp;"="&amp;Table1345[[#This Row],[sepal_length]]</f>
        <v>&lt;=5.9</v>
      </c>
      <c r="C84" t="str">
        <f>IF($D$3="&lt;","&gt;","&lt;")&amp;Table1345[[#This Row],[sepal_width]]</f>
        <v>&lt;3</v>
      </c>
      <c r="D84" t="str">
        <f>$D$3&amp;"="&amp;Table1345[[#This Row],[sepal_width]]</f>
        <v>&gt;=3</v>
      </c>
      <c r="E84" t="str">
        <f>IF($F$3="&lt;","&gt;","&lt;")&amp;Table1345[[#This Row],[petal_length]]</f>
        <v>&gt;4.2</v>
      </c>
      <c r="F84" t="str">
        <f>$F$3&amp;"="&amp;Table1345[[#This Row],[petal_length]]</f>
        <v>&lt;=4.2</v>
      </c>
      <c r="G84" t="str">
        <f>IF($H$3="&lt;","&gt;","&lt;")&amp;Table1345[[#This Row],[petal_width]]</f>
        <v>&gt;1.5</v>
      </c>
      <c r="H84" t="str">
        <f>$H$3&amp;"="&amp;Table1345[[#This Row],[petal_width]]</f>
        <v>&lt;=1.5</v>
      </c>
      <c r="I84">
        <v>5.9</v>
      </c>
      <c r="J84">
        <v>3</v>
      </c>
      <c r="K84">
        <v>4.2</v>
      </c>
      <c r="L84">
        <v>1.5</v>
      </c>
      <c r="M84">
        <v>1</v>
      </c>
      <c r="N84">
        <f>1-Table1345[[#This Row],[versacolor]]</f>
        <v>0</v>
      </c>
      <c r="O84">
        <f>(SUMIF(Table1345[sepal_length],B84,Table1345[versacolor])+SUMIF(Table1345[sepal_length],A84,Table1345[not versacolor]))/150</f>
        <v>0.46</v>
      </c>
      <c r="P84">
        <f>(SUMIF(Table1345[sepal_width],D84,Table1345[versacolor])+SUMIF(Table1345[sepal_width],C84,Table1345[not versacolor]))/150</f>
        <v>0.26</v>
      </c>
      <c r="Q84">
        <f>(SUMIF(Table1345[petal_length],F84,Table1345[versacolor])+SUMIF(Table1345[petal_length],E84,Table1345[not versacolor]))/150</f>
        <v>0.48666666666666669</v>
      </c>
      <c r="R84">
        <f>(SUMIF(Table1345[petal_width],H84,Table1345[versacolor])+SUMIF(Table1345[petal_width],G84,Table1345[not versacolor]))/150</f>
        <v>0.61333333333333329</v>
      </c>
    </row>
    <row r="85" spans="1:18" x14ac:dyDescent="0.25">
      <c r="A85" t="str">
        <f>IF($B$3="&lt;","&gt;","&lt;")&amp;Table1345[[#This Row],[sepal_length]]</f>
        <v>&gt;5.9</v>
      </c>
      <c r="B85" t="str">
        <f>$B$3&amp;"="&amp;Table1345[[#This Row],[sepal_length]]</f>
        <v>&lt;=5.9</v>
      </c>
      <c r="C85" t="str">
        <f>IF($D$3="&lt;","&gt;","&lt;")&amp;Table1345[[#This Row],[sepal_width]]</f>
        <v>&lt;3</v>
      </c>
      <c r="D85" t="str">
        <f>$D$3&amp;"="&amp;Table1345[[#This Row],[sepal_width]]</f>
        <v>&gt;=3</v>
      </c>
      <c r="E85" t="str">
        <f>IF($F$3="&lt;","&gt;","&lt;")&amp;Table1345[[#This Row],[petal_length]]</f>
        <v>&gt;5.1</v>
      </c>
      <c r="F85" t="str">
        <f>$F$3&amp;"="&amp;Table1345[[#This Row],[petal_length]]</f>
        <v>&lt;=5.1</v>
      </c>
      <c r="G85" t="str">
        <f>IF($H$3="&lt;","&gt;","&lt;")&amp;Table1345[[#This Row],[petal_width]]</f>
        <v>&gt;1.8</v>
      </c>
      <c r="H85" t="str">
        <f>$H$3&amp;"="&amp;Table1345[[#This Row],[petal_width]]</f>
        <v>&lt;=1.8</v>
      </c>
      <c r="I85">
        <v>5.9</v>
      </c>
      <c r="J85">
        <v>3</v>
      </c>
      <c r="K85">
        <v>5.0999999999999996</v>
      </c>
      <c r="L85">
        <v>1.8</v>
      </c>
      <c r="M85">
        <v>0</v>
      </c>
      <c r="N85">
        <f>1-Table1345[[#This Row],[versacolor]]</f>
        <v>1</v>
      </c>
      <c r="O85">
        <f>(SUMIF(Table1345[sepal_length],B85,Table1345[versacolor])+SUMIF(Table1345[sepal_length],A85,Table1345[not versacolor]))/150</f>
        <v>0.46</v>
      </c>
      <c r="P85">
        <f>(SUMIF(Table1345[sepal_width],D85,Table1345[versacolor])+SUMIF(Table1345[sepal_width],C85,Table1345[not versacolor]))/150</f>
        <v>0.26</v>
      </c>
      <c r="Q85">
        <f>(SUMIF(Table1345[petal_length],F85,Table1345[versacolor])+SUMIF(Table1345[petal_length],E85,Table1345[not versacolor]))/150</f>
        <v>0.56000000000000005</v>
      </c>
      <c r="R85">
        <f>(SUMIF(Table1345[petal_width],H85,Table1345[versacolor])+SUMIF(Table1345[petal_width],G85,Table1345[not versacolor]))/150</f>
        <v>0.56000000000000005</v>
      </c>
    </row>
    <row r="86" spans="1:18" x14ac:dyDescent="0.25">
      <c r="A86" t="str">
        <f>IF($B$3="&lt;","&gt;","&lt;")&amp;Table1345[[#This Row],[sepal_length]]</f>
        <v>&gt;5.9</v>
      </c>
      <c r="B86" t="str">
        <f>$B$3&amp;"="&amp;Table1345[[#This Row],[sepal_length]]</f>
        <v>&lt;=5.9</v>
      </c>
      <c r="C86" t="str">
        <f>IF($D$3="&lt;","&gt;","&lt;")&amp;Table1345[[#This Row],[sepal_width]]</f>
        <v>&lt;3.2</v>
      </c>
      <c r="D86" t="str">
        <f>$D$3&amp;"="&amp;Table1345[[#This Row],[sepal_width]]</f>
        <v>&gt;=3.2</v>
      </c>
      <c r="E86" t="str">
        <f>IF($F$3="&lt;","&gt;","&lt;")&amp;Table1345[[#This Row],[petal_length]]</f>
        <v>&gt;4.8</v>
      </c>
      <c r="F86" t="str">
        <f>$F$3&amp;"="&amp;Table1345[[#This Row],[petal_length]]</f>
        <v>&lt;=4.8</v>
      </c>
      <c r="G86" t="str">
        <f>IF($H$3="&lt;","&gt;","&lt;")&amp;Table1345[[#This Row],[petal_width]]</f>
        <v>&gt;1.8</v>
      </c>
      <c r="H86" t="str">
        <f>$H$3&amp;"="&amp;Table1345[[#This Row],[petal_width]]</f>
        <v>&lt;=1.8</v>
      </c>
      <c r="I86">
        <v>5.9</v>
      </c>
      <c r="J86">
        <v>3.2</v>
      </c>
      <c r="K86">
        <v>4.8</v>
      </c>
      <c r="L86">
        <v>1.8</v>
      </c>
      <c r="M86">
        <v>1</v>
      </c>
      <c r="N86">
        <f>1-Table1345[[#This Row],[versacolor]]</f>
        <v>0</v>
      </c>
      <c r="O86">
        <f>(SUMIF(Table1345[sepal_length],B86,Table1345[versacolor])+SUMIF(Table1345[sepal_length],A86,Table1345[not versacolor]))/150</f>
        <v>0.46</v>
      </c>
      <c r="P86">
        <f>(SUMIF(Table1345[sepal_width],D86,Table1345[versacolor])+SUMIF(Table1345[sepal_width],C86,Table1345[not versacolor]))/150</f>
        <v>0.36666666666666664</v>
      </c>
      <c r="Q86">
        <f>(SUMIF(Table1345[petal_length],F86,Table1345[versacolor])+SUMIF(Table1345[petal_length],E86,Table1345[not versacolor]))/150</f>
        <v>0.62</v>
      </c>
      <c r="R86">
        <f>(SUMIF(Table1345[petal_width],H86,Table1345[versacolor])+SUMIF(Table1345[petal_width],G86,Table1345[not versacolor]))/150</f>
        <v>0.56000000000000005</v>
      </c>
    </row>
    <row r="87" spans="1:18" x14ac:dyDescent="0.25">
      <c r="A87" t="str">
        <f>IF($B$3="&lt;","&gt;","&lt;")&amp;Table1345[[#This Row],[sepal_length]]</f>
        <v>&gt;6</v>
      </c>
      <c r="B87" t="str">
        <f>$B$3&amp;"="&amp;Table1345[[#This Row],[sepal_length]]</f>
        <v>&lt;=6</v>
      </c>
      <c r="C87" t="str">
        <f>IF($D$3="&lt;","&gt;","&lt;")&amp;Table1345[[#This Row],[sepal_width]]</f>
        <v>&lt;2.2</v>
      </c>
      <c r="D87" t="str">
        <f>$D$3&amp;"="&amp;Table1345[[#This Row],[sepal_width]]</f>
        <v>&gt;=2.2</v>
      </c>
      <c r="E87" t="str">
        <f>IF($F$3="&lt;","&gt;","&lt;")&amp;Table1345[[#This Row],[petal_length]]</f>
        <v>&gt;4</v>
      </c>
      <c r="F87" t="str">
        <f>$F$3&amp;"="&amp;Table1345[[#This Row],[petal_length]]</f>
        <v>&lt;=4</v>
      </c>
      <c r="G87" t="str">
        <f>IF($H$3="&lt;","&gt;","&lt;")&amp;Table1345[[#This Row],[petal_width]]</f>
        <v>&gt;1</v>
      </c>
      <c r="H87" t="str">
        <f>$H$3&amp;"="&amp;Table1345[[#This Row],[petal_width]]</f>
        <v>&lt;=1</v>
      </c>
      <c r="I87">
        <v>6</v>
      </c>
      <c r="J87">
        <v>2.2000000000000002</v>
      </c>
      <c r="K87">
        <v>4</v>
      </c>
      <c r="L87">
        <v>1</v>
      </c>
      <c r="M87">
        <v>1</v>
      </c>
      <c r="N87">
        <f>1-Table1345[[#This Row],[versacolor]]</f>
        <v>0</v>
      </c>
      <c r="O87">
        <f>(SUMIF(Table1345[sepal_length],B87,Table1345[versacolor])+SUMIF(Table1345[sepal_length],A87,Table1345[not versacolor]))/150</f>
        <v>0.47333333333333333</v>
      </c>
      <c r="P87">
        <f>(SUMIF(Table1345[sepal_width],D87,Table1345[versacolor])+SUMIF(Table1345[sepal_width],C87,Table1345[not versacolor]))/150</f>
        <v>0.32666666666666666</v>
      </c>
      <c r="Q87">
        <f>(SUMIF(Table1345[petal_length],F87,Table1345[versacolor])+SUMIF(Table1345[petal_length],E87,Table1345[not versacolor]))/150</f>
        <v>0.44</v>
      </c>
      <c r="R87">
        <f>(SUMIF(Table1345[petal_width],H87,Table1345[versacolor])+SUMIF(Table1345[petal_width],G87,Table1345[not versacolor]))/150</f>
        <v>0.38</v>
      </c>
    </row>
    <row r="88" spans="1:18" x14ac:dyDescent="0.25">
      <c r="A88" t="str">
        <f>IF($B$3="&lt;","&gt;","&lt;")&amp;Table1345[[#This Row],[sepal_length]]</f>
        <v>&gt;6</v>
      </c>
      <c r="B88" t="str">
        <f>$B$3&amp;"="&amp;Table1345[[#This Row],[sepal_length]]</f>
        <v>&lt;=6</v>
      </c>
      <c r="C88" t="str">
        <f>IF($D$3="&lt;","&gt;","&lt;")&amp;Table1345[[#This Row],[sepal_width]]</f>
        <v>&lt;2.2</v>
      </c>
      <c r="D88" t="str">
        <f>$D$3&amp;"="&amp;Table1345[[#This Row],[sepal_width]]</f>
        <v>&gt;=2.2</v>
      </c>
      <c r="E88" t="str">
        <f>IF($F$3="&lt;","&gt;","&lt;")&amp;Table1345[[#This Row],[petal_length]]</f>
        <v>&gt;5</v>
      </c>
      <c r="F88" t="str">
        <f>$F$3&amp;"="&amp;Table1345[[#This Row],[petal_length]]</f>
        <v>&lt;=5</v>
      </c>
      <c r="G88" t="str">
        <f>IF($H$3="&lt;","&gt;","&lt;")&amp;Table1345[[#This Row],[petal_width]]</f>
        <v>&gt;1.5</v>
      </c>
      <c r="H88" t="str">
        <f>$H$3&amp;"="&amp;Table1345[[#This Row],[petal_width]]</f>
        <v>&lt;=1.5</v>
      </c>
      <c r="I88">
        <v>6</v>
      </c>
      <c r="J88">
        <v>2.2000000000000002</v>
      </c>
      <c r="K88">
        <v>5</v>
      </c>
      <c r="L88">
        <v>1.5</v>
      </c>
      <c r="M88">
        <v>0</v>
      </c>
      <c r="N88">
        <f>1-Table1345[[#This Row],[versacolor]]</f>
        <v>1</v>
      </c>
      <c r="O88">
        <f>(SUMIF(Table1345[sepal_length],B88,Table1345[versacolor])+SUMIF(Table1345[sepal_length],A88,Table1345[not versacolor]))/150</f>
        <v>0.47333333333333333</v>
      </c>
      <c r="P88">
        <f>(SUMIF(Table1345[sepal_width],D88,Table1345[versacolor])+SUMIF(Table1345[sepal_width],C88,Table1345[not versacolor]))/150</f>
        <v>0.32666666666666666</v>
      </c>
      <c r="Q88">
        <f>(SUMIF(Table1345[petal_length],F88,Table1345[versacolor])+SUMIF(Table1345[petal_length],E88,Table1345[not versacolor]))/150</f>
        <v>0.6</v>
      </c>
      <c r="R88">
        <f>(SUMIF(Table1345[petal_width],H88,Table1345[versacolor])+SUMIF(Table1345[petal_width],G88,Table1345[not versacolor]))/150</f>
        <v>0.61333333333333329</v>
      </c>
    </row>
    <row r="89" spans="1:18" x14ac:dyDescent="0.25">
      <c r="A89" t="str">
        <f>IF($B$3="&lt;","&gt;","&lt;")&amp;Table1345[[#This Row],[sepal_length]]</f>
        <v>&gt;6</v>
      </c>
      <c r="B89" t="str">
        <f>$B$3&amp;"="&amp;Table1345[[#This Row],[sepal_length]]</f>
        <v>&lt;=6</v>
      </c>
      <c r="C89" t="str">
        <f>IF($D$3="&lt;","&gt;","&lt;")&amp;Table1345[[#This Row],[sepal_width]]</f>
        <v>&lt;2.7</v>
      </c>
      <c r="D89" t="str">
        <f>$D$3&amp;"="&amp;Table1345[[#This Row],[sepal_width]]</f>
        <v>&gt;=2.7</v>
      </c>
      <c r="E89" t="str">
        <f>IF($F$3="&lt;","&gt;","&lt;")&amp;Table1345[[#This Row],[petal_length]]</f>
        <v>&gt;5.1</v>
      </c>
      <c r="F89" t="str">
        <f>$F$3&amp;"="&amp;Table1345[[#This Row],[petal_length]]</f>
        <v>&lt;=5.1</v>
      </c>
      <c r="G89" t="str">
        <f>IF($H$3="&lt;","&gt;","&lt;")&amp;Table1345[[#This Row],[petal_width]]</f>
        <v>&gt;1.6</v>
      </c>
      <c r="H89" t="str">
        <f>$H$3&amp;"="&amp;Table1345[[#This Row],[petal_width]]</f>
        <v>&lt;=1.6</v>
      </c>
      <c r="I89">
        <v>6</v>
      </c>
      <c r="J89">
        <v>2.7</v>
      </c>
      <c r="K89">
        <v>5.0999999999999996</v>
      </c>
      <c r="L89">
        <v>1.6</v>
      </c>
      <c r="M89">
        <v>1</v>
      </c>
      <c r="N89">
        <f>1-Table1345[[#This Row],[versacolor]]</f>
        <v>0</v>
      </c>
      <c r="O89">
        <f>(SUMIF(Table1345[sepal_length],B89,Table1345[versacolor])+SUMIF(Table1345[sepal_length],A89,Table1345[not versacolor]))/150</f>
        <v>0.47333333333333333</v>
      </c>
      <c r="P89">
        <f>(SUMIF(Table1345[sepal_width],D89,Table1345[versacolor])+SUMIF(Table1345[sepal_width],C89,Table1345[not versacolor]))/150</f>
        <v>0.28000000000000003</v>
      </c>
      <c r="Q89">
        <f>(SUMIF(Table1345[petal_length],F89,Table1345[versacolor])+SUMIF(Table1345[petal_length],E89,Table1345[not versacolor]))/150</f>
        <v>0.56000000000000005</v>
      </c>
      <c r="R89">
        <f>(SUMIF(Table1345[petal_width],H89,Table1345[versacolor])+SUMIF(Table1345[petal_width],G89,Table1345[not versacolor]))/150</f>
        <v>0.62666666666666671</v>
      </c>
    </row>
    <row r="90" spans="1:18" x14ac:dyDescent="0.25">
      <c r="A90" t="str">
        <f>IF($B$3="&lt;","&gt;","&lt;")&amp;Table1345[[#This Row],[sepal_length]]</f>
        <v>&gt;6</v>
      </c>
      <c r="B90" t="str">
        <f>$B$3&amp;"="&amp;Table1345[[#This Row],[sepal_length]]</f>
        <v>&lt;=6</v>
      </c>
      <c r="C90" t="str">
        <f>IF($D$3="&lt;","&gt;","&lt;")&amp;Table1345[[#This Row],[sepal_width]]</f>
        <v>&lt;2.9</v>
      </c>
      <c r="D90" t="str">
        <f>$D$3&amp;"="&amp;Table1345[[#This Row],[sepal_width]]</f>
        <v>&gt;=2.9</v>
      </c>
      <c r="E90" t="str">
        <f>IF($F$3="&lt;","&gt;","&lt;")&amp;Table1345[[#This Row],[petal_length]]</f>
        <v>&gt;4.5</v>
      </c>
      <c r="F90" t="str">
        <f>$F$3&amp;"="&amp;Table1345[[#This Row],[petal_length]]</f>
        <v>&lt;=4.5</v>
      </c>
      <c r="G90" t="str">
        <f>IF($H$3="&lt;","&gt;","&lt;")&amp;Table1345[[#This Row],[petal_width]]</f>
        <v>&gt;1.5</v>
      </c>
      <c r="H90" t="str">
        <f>$H$3&amp;"="&amp;Table1345[[#This Row],[petal_width]]</f>
        <v>&lt;=1.5</v>
      </c>
      <c r="I90">
        <v>6</v>
      </c>
      <c r="J90">
        <v>2.9</v>
      </c>
      <c r="K90">
        <v>4.5</v>
      </c>
      <c r="L90">
        <v>1.5</v>
      </c>
      <c r="M90">
        <v>1</v>
      </c>
      <c r="N90">
        <f>1-Table1345[[#This Row],[versacolor]]</f>
        <v>0</v>
      </c>
      <c r="O90">
        <f>(SUMIF(Table1345[sepal_length],B90,Table1345[versacolor])+SUMIF(Table1345[sepal_length],A90,Table1345[not versacolor]))/150</f>
        <v>0.47333333333333333</v>
      </c>
      <c r="P90">
        <f>(SUMIF(Table1345[sepal_width],D90,Table1345[versacolor])+SUMIF(Table1345[sepal_width],C90,Table1345[not versacolor]))/150</f>
        <v>0.28666666666666668</v>
      </c>
      <c r="Q90">
        <f>(SUMIF(Table1345[petal_length],F90,Table1345[versacolor])+SUMIF(Table1345[petal_length],E90,Table1345[not versacolor]))/150</f>
        <v>0.56666666666666665</v>
      </c>
      <c r="R90">
        <f>(SUMIF(Table1345[petal_width],H90,Table1345[versacolor])+SUMIF(Table1345[petal_width],G90,Table1345[not versacolor]))/150</f>
        <v>0.61333333333333329</v>
      </c>
    </row>
    <row r="91" spans="1:18" x14ac:dyDescent="0.25">
      <c r="A91" t="str">
        <f>IF($B$3="&lt;","&gt;","&lt;")&amp;Table1345[[#This Row],[sepal_length]]</f>
        <v>&gt;6</v>
      </c>
      <c r="B91" t="str">
        <f>$B$3&amp;"="&amp;Table1345[[#This Row],[sepal_length]]</f>
        <v>&lt;=6</v>
      </c>
      <c r="C91" t="str">
        <f>IF($D$3="&lt;","&gt;","&lt;")&amp;Table1345[[#This Row],[sepal_width]]</f>
        <v>&lt;3</v>
      </c>
      <c r="D91" t="str">
        <f>$D$3&amp;"="&amp;Table1345[[#This Row],[sepal_width]]</f>
        <v>&gt;=3</v>
      </c>
      <c r="E91" t="str">
        <f>IF($F$3="&lt;","&gt;","&lt;")&amp;Table1345[[#This Row],[petal_length]]</f>
        <v>&gt;4.8</v>
      </c>
      <c r="F91" t="str">
        <f>$F$3&amp;"="&amp;Table1345[[#This Row],[petal_length]]</f>
        <v>&lt;=4.8</v>
      </c>
      <c r="G91" t="str">
        <f>IF($H$3="&lt;","&gt;","&lt;")&amp;Table1345[[#This Row],[petal_width]]</f>
        <v>&gt;1.8</v>
      </c>
      <c r="H91" t="str">
        <f>$H$3&amp;"="&amp;Table1345[[#This Row],[petal_width]]</f>
        <v>&lt;=1.8</v>
      </c>
      <c r="I91">
        <v>6</v>
      </c>
      <c r="J91">
        <v>3</v>
      </c>
      <c r="K91">
        <v>4.8</v>
      </c>
      <c r="L91">
        <v>1.8</v>
      </c>
      <c r="M91">
        <v>0</v>
      </c>
      <c r="N91">
        <f>1-Table1345[[#This Row],[versacolor]]</f>
        <v>1</v>
      </c>
      <c r="O91">
        <f>(SUMIF(Table1345[sepal_length],B91,Table1345[versacolor])+SUMIF(Table1345[sepal_length],A91,Table1345[not versacolor]))/150</f>
        <v>0.47333333333333333</v>
      </c>
      <c r="P91">
        <f>(SUMIF(Table1345[sepal_width],D91,Table1345[versacolor])+SUMIF(Table1345[sepal_width],C91,Table1345[not versacolor]))/150</f>
        <v>0.26</v>
      </c>
      <c r="Q91">
        <f>(SUMIF(Table1345[petal_length],F91,Table1345[versacolor])+SUMIF(Table1345[petal_length],E91,Table1345[not versacolor]))/150</f>
        <v>0.62</v>
      </c>
      <c r="R91">
        <f>(SUMIF(Table1345[petal_width],H91,Table1345[versacolor])+SUMIF(Table1345[petal_width],G91,Table1345[not versacolor]))/150</f>
        <v>0.56000000000000005</v>
      </c>
    </row>
    <row r="92" spans="1:18" x14ac:dyDescent="0.25">
      <c r="A92" t="str">
        <f>IF($B$3="&lt;","&gt;","&lt;")&amp;Table1345[[#This Row],[sepal_length]]</f>
        <v>&gt;6</v>
      </c>
      <c r="B92" t="str">
        <f>$B$3&amp;"="&amp;Table1345[[#This Row],[sepal_length]]</f>
        <v>&lt;=6</v>
      </c>
      <c r="C92" t="str">
        <f>IF($D$3="&lt;","&gt;","&lt;")&amp;Table1345[[#This Row],[sepal_width]]</f>
        <v>&lt;3.4</v>
      </c>
      <c r="D92" t="str">
        <f>$D$3&amp;"="&amp;Table1345[[#This Row],[sepal_width]]</f>
        <v>&gt;=3.4</v>
      </c>
      <c r="E92" t="str">
        <f>IF($F$3="&lt;","&gt;","&lt;")&amp;Table1345[[#This Row],[petal_length]]</f>
        <v>&gt;4.5</v>
      </c>
      <c r="F92" t="str">
        <f>$F$3&amp;"="&amp;Table1345[[#This Row],[petal_length]]</f>
        <v>&lt;=4.5</v>
      </c>
      <c r="G92" t="str">
        <f>IF($H$3="&lt;","&gt;","&lt;")&amp;Table1345[[#This Row],[petal_width]]</f>
        <v>&gt;1.6</v>
      </c>
      <c r="H92" t="str">
        <f>$H$3&amp;"="&amp;Table1345[[#This Row],[petal_width]]</f>
        <v>&lt;=1.6</v>
      </c>
      <c r="I92">
        <v>6</v>
      </c>
      <c r="J92">
        <v>3.4</v>
      </c>
      <c r="K92">
        <v>4.5</v>
      </c>
      <c r="L92">
        <v>1.6</v>
      </c>
      <c r="M92">
        <v>1</v>
      </c>
      <c r="N92">
        <f>1-Table1345[[#This Row],[versacolor]]</f>
        <v>0</v>
      </c>
      <c r="O92">
        <f>(SUMIF(Table1345[sepal_length],B92,Table1345[versacolor])+SUMIF(Table1345[sepal_length],A92,Table1345[not versacolor]))/150</f>
        <v>0.47333333333333333</v>
      </c>
      <c r="P92">
        <f>(SUMIF(Table1345[sepal_width],D92,Table1345[versacolor])+SUMIF(Table1345[sepal_width],C92,Table1345[not versacolor]))/150</f>
        <v>0.44</v>
      </c>
      <c r="Q92">
        <f>(SUMIF(Table1345[petal_length],F92,Table1345[versacolor])+SUMIF(Table1345[petal_length],E92,Table1345[not versacolor]))/150</f>
        <v>0.56666666666666665</v>
      </c>
      <c r="R92">
        <f>(SUMIF(Table1345[petal_width],H92,Table1345[versacolor])+SUMIF(Table1345[petal_width],G92,Table1345[not versacolor]))/150</f>
        <v>0.62666666666666671</v>
      </c>
    </row>
    <row r="93" spans="1:18" x14ac:dyDescent="0.25">
      <c r="A93" t="str">
        <f>IF($B$3="&lt;","&gt;","&lt;")&amp;Table1345[[#This Row],[sepal_length]]</f>
        <v>&gt;6.1</v>
      </c>
      <c r="B93" t="str">
        <f>$B$3&amp;"="&amp;Table1345[[#This Row],[sepal_length]]</f>
        <v>&lt;=6.1</v>
      </c>
      <c r="C93" t="str">
        <f>IF($D$3="&lt;","&gt;","&lt;")&amp;Table1345[[#This Row],[sepal_width]]</f>
        <v>&lt;2.6</v>
      </c>
      <c r="D93" t="str">
        <f>$D$3&amp;"="&amp;Table1345[[#This Row],[sepal_width]]</f>
        <v>&gt;=2.6</v>
      </c>
      <c r="E93" t="str">
        <f>IF($F$3="&lt;","&gt;","&lt;")&amp;Table1345[[#This Row],[petal_length]]</f>
        <v>&gt;5.6</v>
      </c>
      <c r="F93" t="str">
        <f>$F$3&amp;"="&amp;Table1345[[#This Row],[petal_length]]</f>
        <v>&lt;=5.6</v>
      </c>
      <c r="G93" t="str">
        <f>IF($H$3="&lt;","&gt;","&lt;")&amp;Table1345[[#This Row],[petal_width]]</f>
        <v>&gt;1.4</v>
      </c>
      <c r="H93" t="str">
        <f>$H$3&amp;"="&amp;Table1345[[#This Row],[petal_width]]</f>
        <v>&lt;=1.4</v>
      </c>
      <c r="I93">
        <v>6.1</v>
      </c>
      <c r="J93">
        <v>2.6</v>
      </c>
      <c r="K93">
        <v>5.6</v>
      </c>
      <c r="L93">
        <v>1.4</v>
      </c>
      <c r="M93">
        <v>0</v>
      </c>
      <c r="N93">
        <f>1-Table1345[[#This Row],[versacolor]]</f>
        <v>1</v>
      </c>
      <c r="O93">
        <f>(SUMIF(Table1345[sepal_length],B93,Table1345[versacolor])+SUMIF(Table1345[sepal_length],A93,Table1345[not versacolor]))/150</f>
        <v>0.48666666666666669</v>
      </c>
      <c r="P93">
        <f>(SUMIF(Table1345[sepal_width],D93,Table1345[versacolor])+SUMIF(Table1345[sepal_width],C93,Table1345[not versacolor]))/150</f>
        <v>0.28666666666666668</v>
      </c>
      <c r="Q93">
        <f>(SUMIF(Table1345[petal_length],F93,Table1345[versacolor])+SUMIF(Table1345[petal_length],E93,Table1345[not versacolor]))/150</f>
        <v>0.46</v>
      </c>
      <c r="R93">
        <f>(SUMIF(Table1345[petal_width],H93,Table1345[versacolor])+SUMIF(Table1345[petal_width],G93,Table1345[not versacolor]))/150</f>
        <v>0.56000000000000005</v>
      </c>
    </row>
    <row r="94" spans="1:18" x14ac:dyDescent="0.25">
      <c r="A94" t="str">
        <f>IF($B$3="&lt;","&gt;","&lt;")&amp;Table1345[[#This Row],[sepal_length]]</f>
        <v>&gt;6.1</v>
      </c>
      <c r="B94" t="str">
        <f>$B$3&amp;"="&amp;Table1345[[#This Row],[sepal_length]]</f>
        <v>&lt;=6.1</v>
      </c>
      <c r="C94" t="str">
        <f>IF($D$3="&lt;","&gt;","&lt;")&amp;Table1345[[#This Row],[sepal_width]]</f>
        <v>&lt;2.8</v>
      </c>
      <c r="D94" t="str">
        <f>$D$3&amp;"="&amp;Table1345[[#This Row],[sepal_width]]</f>
        <v>&gt;=2.8</v>
      </c>
      <c r="E94" t="str">
        <f>IF($F$3="&lt;","&gt;","&lt;")&amp;Table1345[[#This Row],[petal_length]]</f>
        <v>&gt;4</v>
      </c>
      <c r="F94" t="str">
        <f>$F$3&amp;"="&amp;Table1345[[#This Row],[petal_length]]</f>
        <v>&lt;=4</v>
      </c>
      <c r="G94" t="str">
        <f>IF($H$3="&lt;","&gt;","&lt;")&amp;Table1345[[#This Row],[petal_width]]</f>
        <v>&gt;1.3</v>
      </c>
      <c r="H94" t="str">
        <f>$H$3&amp;"="&amp;Table1345[[#This Row],[petal_width]]</f>
        <v>&lt;=1.3</v>
      </c>
      <c r="I94">
        <v>6.1</v>
      </c>
      <c r="J94">
        <v>2.8</v>
      </c>
      <c r="K94">
        <v>4</v>
      </c>
      <c r="L94">
        <v>1.3</v>
      </c>
      <c r="M94">
        <v>1</v>
      </c>
      <c r="N94">
        <f>1-Table1345[[#This Row],[versacolor]]</f>
        <v>0</v>
      </c>
      <c r="O94">
        <f>(SUMIF(Table1345[sepal_length],B94,Table1345[versacolor])+SUMIF(Table1345[sepal_length],A94,Table1345[not versacolor]))/150</f>
        <v>0.48666666666666669</v>
      </c>
      <c r="P94">
        <f>(SUMIF(Table1345[sepal_width],D94,Table1345[versacolor])+SUMIF(Table1345[sepal_width],C94,Table1345[not versacolor]))/150</f>
        <v>0.27333333333333332</v>
      </c>
      <c r="Q94">
        <f>(SUMIF(Table1345[petal_length],F94,Table1345[versacolor])+SUMIF(Table1345[petal_length],E94,Table1345[not versacolor]))/150</f>
        <v>0.44</v>
      </c>
      <c r="R94">
        <f>(SUMIF(Table1345[petal_width],H94,Table1345[versacolor])+SUMIF(Table1345[petal_width],G94,Table1345[not versacolor]))/150</f>
        <v>0.52</v>
      </c>
    </row>
    <row r="95" spans="1:18" x14ac:dyDescent="0.25">
      <c r="A95" t="str">
        <f>IF($B$3="&lt;","&gt;","&lt;")&amp;Table1345[[#This Row],[sepal_length]]</f>
        <v>&gt;6.1</v>
      </c>
      <c r="B95" t="str">
        <f>$B$3&amp;"="&amp;Table1345[[#This Row],[sepal_length]]</f>
        <v>&lt;=6.1</v>
      </c>
      <c r="C95" t="str">
        <f>IF($D$3="&lt;","&gt;","&lt;")&amp;Table1345[[#This Row],[sepal_width]]</f>
        <v>&lt;2.8</v>
      </c>
      <c r="D95" t="str">
        <f>$D$3&amp;"="&amp;Table1345[[#This Row],[sepal_width]]</f>
        <v>&gt;=2.8</v>
      </c>
      <c r="E95" t="str">
        <f>IF($F$3="&lt;","&gt;","&lt;")&amp;Table1345[[#This Row],[petal_length]]</f>
        <v>&gt;4.7</v>
      </c>
      <c r="F95" t="str">
        <f>$F$3&amp;"="&amp;Table1345[[#This Row],[petal_length]]</f>
        <v>&lt;=4.7</v>
      </c>
      <c r="G95" t="str">
        <f>IF($H$3="&lt;","&gt;","&lt;")&amp;Table1345[[#This Row],[petal_width]]</f>
        <v>&gt;1.2</v>
      </c>
      <c r="H95" t="str">
        <f>$H$3&amp;"="&amp;Table1345[[#This Row],[petal_width]]</f>
        <v>&lt;=1.2</v>
      </c>
      <c r="I95">
        <v>6.1</v>
      </c>
      <c r="J95">
        <v>2.8</v>
      </c>
      <c r="K95">
        <v>4.7</v>
      </c>
      <c r="L95">
        <v>1.2</v>
      </c>
      <c r="M95">
        <v>1</v>
      </c>
      <c r="N95">
        <f>1-Table1345[[#This Row],[versacolor]]</f>
        <v>0</v>
      </c>
      <c r="O95">
        <f>(SUMIF(Table1345[sepal_length],B95,Table1345[versacolor])+SUMIF(Table1345[sepal_length],A95,Table1345[not versacolor]))/150</f>
        <v>0.48666666666666669</v>
      </c>
      <c r="P95">
        <f>(SUMIF(Table1345[sepal_width],D95,Table1345[versacolor])+SUMIF(Table1345[sepal_width],C95,Table1345[not versacolor]))/150</f>
        <v>0.27333333333333332</v>
      </c>
      <c r="Q95">
        <f>(SUMIF(Table1345[petal_length],F95,Table1345[versacolor])+SUMIF(Table1345[petal_length],E95,Table1345[not versacolor]))/150</f>
        <v>0.62</v>
      </c>
      <c r="R95">
        <f>(SUMIF(Table1345[petal_width],H95,Table1345[versacolor])+SUMIF(Table1345[petal_width],G95,Table1345[not versacolor]))/150</f>
        <v>0.43333333333333335</v>
      </c>
    </row>
    <row r="96" spans="1:18" x14ac:dyDescent="0.25">
      <c r="A96" t="str">
        <f>IF($B$3="&lt;","&gt;","&lt;")&amp;Table1345[[#This Row],[sepal_length]]</f>
        <v>&gt;6.1</v>
      </c>
      <c r="B96" t="str">
        <f>$B$3&amp;"="&amp;Table1345[[#This Row],[sepal_length]]</f>
        <v>&lt;=6.1</v>
      </c>
      <c r="C96" t="str">
        <f>IF($D$3="&lt;","&gt;","&lt;")&amp;Table1345[[#This Row],[sepal_width]]</f>
        <v>&lt;2.9</v>
      </c>
      <c r="D96" t="str">
        <f>$D$3&amp;"="&amp;Table1345[[#This Row],[sepal_width]]</f>
        <v>&gt;=2.9</v>
      </c>
      <c r="E96" t="str">
        <f>IF($F$3="&lt;","&gt;","&lt;")&amp;Table1345[[#This Row],[petal_length]]</f>
        <v>&gt;4.7</v>
      </c>
      <c r="F96" t="str">
        <f>$F$3&amp;"="&amp;Table1345[[#This Row],[petal_length]]</f>
        <v>&lt;=4.7</v>
      </c>
      <c r="G96" t="str">
        <f>IF($H$3="&lt;","&gt;","&lt;")&amp;Table1345[[#This Row],[petal_width]]</f>
        <v>&gt;1.4</v>
      </c>
      <c r="H96" t="str">
        <f>$H$3&amp;"="&amp;Table1345[[#This Row],[petal_width]]</f>
        <v>&lt;=1.4</v>
      </c>
      <c r="I96">
        <v>6.1</v>
      </c>
      <c r="J96">
        <v>2.9</v>
      </c>
      <c r="K96">
        <v>4.7</v>
      </c>
      <c r="L96">
        <v>1.4</v>
      </c>
      <c r="M96">
        <v>1</v>
      </c>
      <c r="N96">
        <f>1-Table1345[[#This Row],[versacolor]]</f>
        <v>0</v>
      </c>
      <c r="O96">
        <f>(SUMIF(Table1345[sepal_length],B96,Table1345[versacolor])+SUMIF(Table1345[sepal_length],A96,Table1345[not versacolor]))/150</f>
        <v>0.48666666666666669</v>
      </c>
      <c r="P96">
        <f>(SUMIF(Table1345[sepal_width],D96,Table1345[versacolor])+SUMIF(Table1345[sepal_width],C96,Table1345[not versacolor]))/150</f>
        <v>0.28666666666666668</v>
      </c>
      <c r="Q96">
        <f>(SUMIF(Table1345[petal_length],F96,Table1345[versacolor])+SUMIF(Table1345[petal_length],E96,Table1345[not versacolor]))/150</f>
        <v>0.62</v>
      </c>
      <c r="R96">
        <f>(SUMIF(Table1345[petal_width],H96,Table1345[versacolor])+SUMIF(Table1345[petal_width],G96,Table1345[not versacolor]))/150</f>
        <v>0.56000000000000005</v>
      </c>
    </row>
    <row r="97" spans="1:18" x14ac:dyDescent="0.25">
      <c r="A97" t="str">
        <f>IF($B$3="&lt;","&gt;","&lt;")&amp;Table1345[[#This Row],[sepal_length]]</f>
        <v>&gt;6.1</v>
      </c>
      <c r="B97" t="str">
        <f>$B$3&amp;"="&amp;Table1345[[#This Row],[sepal_length]]</f>
        <v>&lt;=6.1</v>
      </c>
      <c r="C97" t="str">
        <f>IF($D$3="&lt;","&gt;","&lt;")&amp;Table1345[[#This Row],[sepal_width]]</f>
        <v>&lt;3</v>
      </c>
      <c r="D97" t="str">
        <f>$D$3&amp;"="&amp;Table1345[[#This Row],[sepal_width]]</f>
        <v>&gt;=3</v>
      </c>
      <c r="E97" t="str">
        <f>IF($F$3="&lt;","&gt;","&lt;")&amp;Table1345[[#This Row],[petal_length]]</f>
        <v>&gt;4.6</v>
      </c>
      <c r="F97" t="str">
        <f>$F$3&amp;"="&amp;Table1345[[#This Row],[petal_length]]</f>
        <v>&lt;=4.6</v>
      </c>
      <c r="G97" t="str">
        <f>IF($H$3="&lt;","&gt;","&lt;")&amp;Table1345[[#This Row],[petal_width]]</f>
        <v>&gt;1.4</v>
      </c>
      <c r="H97" t="str">
        <f>$H$3&amp;"="&amp;Table1345[[#This Row],[petal_width]]</f>
        <v>&lt;=1.4</v>
      </c>
      <c r="I97">
        <v>6.1</v>
      </c>
      <c r="J97">
        <v>3</v>
      </c>
      <c r="K97">
        <v>4.5999999999999996</v>
      </c>
      <c r="L97">
        <v>1.4</v>
      </c>
      <c r="M97">
        <v>1</v>
      </c>
      <c r="N97">
        <f>1-Table1345[[#This Row],[versacolor]]</f>
        <v>0</v>
      </c>
      <c r="O97">
        <f>(SUMIF(Table1345[sepal_length],B97,Table1345[versacolor])+SUMIF(Table1345[sepal_length],A97,Table1345[not versacolor]))/150</f>
        <v>0.48666666666666669</v>
      </c>
      <c r="P97">
        <f>(SUMIF(Table1345[sepal_width],D97,Table1345[versacolor])+SUMIF(Table1345[sepal_width],C97,Table1345[not versacolor]))/150</f>
        <v>0.26</v>
      </c>
      <c r="Q97">
        <f>(SUMIF(Table1345[petal_length],F97,Table1345[versacolor])+SUMIF(Table1345[petal_length],E97,Table1345[not versacolor]))/150</f>
        <v>0.58666666666666667</v>
      </c>
      <c r="R97">
        <f>(SUMIF(Table1345[petal_width],H97,Table1345[versacolor])+SUMIF(Table1345[petal_width],G97,Table1345[not versacolor]))/150</f>
        <v>0.56000000000000005</v>
      </c>
    </row>
    <row r="98" spans="1:18" x14ac:dyDescent="0.25">
      <c r="A98" t="str">
        <f>IF($B$3="&lt;","&gt;","&lt;")&amp;Table1345[[#This Row],[sepal_length]]</f>
        <v>&gt;6.1</v>
      </c>
      <c r="B98" t="str">
        <f>$B$3&amp;"="&amp;Table1345[[#This Row],[sepal_length]]</f>
        <v>&lt;=6.1</v>
      </c>
      <c r="C98" t="str">
        <f>IF($D$3="&lt;","&gt;","&lt;")&amp;Table1345[[#This Row],[sepal_width]]</f>
        <v>&lt;3</v>
      </c>
      <c r="D98" t="str">
        <f>$D$3&amp;"="&amp;Table1345[[#This Row],[sepal_width]]</f>
        <v>&gt;=3</v>
      </c>
      <c r="E98" t="str">
        <f>IF($F$3="&lt;","&gt;","&lt;")&amp;Table1345[[#This Row],[petal_length]]</f>
        <v>&gt;4.9</v>
      </c>
      <c r="F98" t="str">
        <f>$F$3&amp;"="&amp;Table1345[[#This Row],[petal_length]]</f>
        <v>&lt;=4.9</v>
      </c>
      <c r="G98" t="str">
        <f>IF($H$3="&lt;","&gt;","&lt;")&amp;Table1345[[#This Row],[petal_width]]</f>
        <v>&gt;1.8</v>
      </c>
      <c r="H98" t="str">
        <f>$H$3&amp;"="&amp;Table1345[[#This Row],[petal_width]]</f>
        <v>&lt;=1.8</v>
      </c>
      <c r="I98">
        <v>6.1</v>
      </c>
      <c r="J98">
        <v>3</v>
      </c>
      <c r="K98">
        <v>4.9000000000000004</v>
      </c>
      <c r="L98">
        <v>1.8</v>
      </c>
      <c r="M98">
        <v>0</v>
      </c>
      <c r="N98">
        <f>1-Table1345[[#This Row],[versacolor]]</f>
        <v>1</v>
      </c>
      <c r="O98">
        <f>(SUMIF(Table1345[sepal_length],B98,Table1345[versacolor])+SUMIF(Table1345[sepal_length],A98,Table1345[not versacolor]))/150</f>
        <v>0.48666666666666669</v>
      </c>
      <c r="P98">
        <f>(SUMIF(Table1345[sepal_width],D98,Table1345[versacolor])+SUMIF(Table1345[sepal_width],C98,Table1345[not versacolor]))/150</f>
        <v>0.26</v>
      </c>
      <c r="Q98">
        <f>(SUMIF(Table1345[petal_length],F98,Table1345[versacolor])+SUMIF(Table1345[petal_length],E98,Table1345[not versacolor]))/150</f>
        <v>0.61333333333333329</v>
      </c>
      <c r="R98">
        <f>(SUMIF(Table1345[petal_width],H98,Table1345[versacolor])+SUMIF(Table1345[petal_width],G98,Table1345[not versacolor]))/150</f>
        <v>0.56000000000000005</v>
      </c>
    </row>
    <row r="99" spans="1:18" x14ac:dyDescent="0.25">
      <c r="A99" t="str">
        <f>IF($B$3="&lt;","&gt;","&lt;")&amp;Table1345[[#This Row],[sepal_length]]</f>
        <v>&gt;6.2</v>
      </c>
      <c r="B99" t="str">
        <f>$B$3&amp;"="&amp;Table1345[[#This Row],[sepal_length]]</f>
        <v>&lt;=6.2</v>
      </c>
      <c r="C99" t="str">
        <f>IF($D$3="&lt;","&gt;","&lt;")&amp;Table1345[[#This Row],[sepal_width]]</f>
        <v>&lt;2.2</v>
      </c>
      <c r="D99" t="str">
        <f>$D$3&amp;"="&amp;Table1345[[#This Row],[sepal_width]]</f>
        <v>&gt;=2.2</v>
      </c>
      <c r="E99" t="str">
        <f>IF($F$3="&lt;","&gt;","&lt;")&amp;Table1345[[#This Row],[petal_length]]</f>
        <v>&gt;4.5</v>
      </c>
      <c r="F99" t="str">
        <f>$F$3&amp;"="&amp;Table1345[[#This Row],[petal_length]]</f>
        <v>&lt;=4.5</v>
      </c>
      <c r="G99" t="str">
        <f>IF($H$3="&lt;","&gt;","&lt;")&amp;Table1345[[#This Row],[petal_width]]</f>
        <v>&gt;1.5</v>
      </c>
      <c r="H99" t="str">
        <f>$H$3&amp;"="&amp;Table1345[[#This Row],[petal_width]]</f>
        <v>&lt;=1.5</v>
      </c>
      <c r="I99">
        <v>6.2</v>
      </c>
      <c r="J99">
        <v>2.2000000000000002</v>
      </c>
      <c r="K99">
        <v>4.5</v>
      </c>
      <c r="L99">
        <v>1.5</v>
      </c>
      <c r="M99">
        <v>1</v>
      </c>
      <c r="N99">
        <f>1-Table1345[[#This Row],[versacolor]]</f>
        <v>0</v>
      </c>
      <c r="O99">
        <f>(SUMIF(Table1345[sepal_length],B99,Table1345[versacolor])+SUMIF(Table1345[sepal_length],A99,Table1345[not versacolor]))/150</f>
        <v>0.48666666666666669</v>
      </c>
      <c r="P99">
        <f>(SUMIF(Table1345[sepal_width],D99,Table1345[versacolor])+SUMIF(Table1345[sepal_width],C99,Table1345[not versacolor]))/150</f>
        <v>0.32666666666666666</v>
      </c>
      <c r="Q99">
        <f>(SUMIF(Table1345[petal_length],F99,Table1345[versacolor])+SUMIF(Table1345[petal_length],E99,Table1345[not versacolor]))/150</f>
        <v>0.56666666666666665</v>
      </c>
      <c r="R99">
        <f>(SUMIF(Table1345[petal_width],H99,Table1345[versacolor])+SUMIF(Table1345[petal_width],G99,Table1345[not versacolor]))/150</f>
        <v>0.61333333333333329</v>
      </c>
    </row>
    <row r="100" spans="1:18" x14ac:dyDescent="0.25">
      <c r="A100" t="str">
        <f>IF($B$3="&lt;","&gt;","&lt;")&amp;Table1345[[#This Row],[sepal_length]]</f>
        <v>&gt;6.2</v>
      </c>
      <c r="B100" t="str">
        <f>$B$3&amp;"="&amp;Table1345[[#This Row],[sepal_length]]</f>
        <v>&lt;=6.2</v>
      </c>
      <c r="C100" t="str">
        <f>IF($D$3="&lt;","&gt;","&lt;")&amp;Table1345[[#This Row],[sepal_width]]</f>
        <v>&lt;2.8</v>
      </c>
      <c r="D100" t="str">
        <f>$D$3&amp;"="&amp;Table1345[[#This Row],[sepal_width]]</f>
        <v>&gt;=2.8</v>
      </c>
      <c r="E100" t="str">
        <f>IF($F$3="&lt;","&gt;","&lt;")&amp;Table1345[[#This Row],[petal_length]]</f>
        <v>&gt;4.8</v>
      </c>
      <c r="F100" t="str">
        <f>$F$3&amp;"="&amp;Table1345[[#This Row],[petal_length]]</f>
        <v>&lt;=4.8</v>
      </c>
      <c r="G100" t="str">
        <f>IF($H$3="&lt;","&gt;","&lt;")&amp;Table1345[[#This Row],[petal_width]]</f>
        <v>&gt;1.8</v>
      </c>
      <c r="H100" t="str">
        <f>$H$3&amp;"="&amp;Table1345[[#This Row],[petal_width]]</f>
        <v>&lt;=1.8</v>
      </c>
      <c r="I100">
        <v>6.2</v>
      </c>
      <c r="J100">
        <v>2.8</v>
      </c>
      <c r="K100">
        <v>4.8</v>
      </c>
      <c r="L100">
        <v>1.8</v>
      </c>
      <c r="M100">
        <v>0</v>
      </c>
      <c r="N100">
        <f>1-Table1345[[#This Row],[versacolor]]</f>
        <v>1</v>
      </c>
      <c r="O100">
        <f>(SUMIF(Table1345[sepal_length],B100,Table1345[versacolor])+SUMIF(Table1345[sepal_length],A100,Table1345[not versacolor]))/150</f>
        <v>0.48666666666666669</v>
      </c>
      <c r="P100">
        <f>(SUMIF(Table1345[sepal_width],D100,Table1345[versacolor])+SUMIF(Table1345[sepal_width],C100,Table1345[not versacolor]))/150</f>
        <v>0.27333333333333332</v>
      </c>
      <c r="Q100">
        <f>(SUMIF(Table1345[petal_length],F100,Table1345[versacolor])+SUMIF(Table1345[petal_length],E100,Table1345[not versacolor]))/150</f>
        <v>0.62</v>
      </c>
      <c r="R100">
        <f>(SUMIF(Table1345[petal_width],H100,Table1345[versacolor])+SUMIF(Table1345[petal_width],G100,Table1345[not versacolor]))/150</f>
        <v>0.56000000000000005</v>
      </c>
    </row>
    <row r="101" spans="1:18" x14ac:dyDescent="0.25">
      <c r="A101" t="str">
        <f>IF($B$3="&lt;","&gt;","&lt;")&amp;Table1345[[#This Row],[sepal_length]]</f>
        <v>&gt;6.2</v>
      </c>
      <c r="B101" t="str">
        <f>$B$3&amp;"="&amp;Table1345[[#This Row],[sepal_length]]</f>
        <v>&lt;=6.2</v>
      </c>
      <c r="C101" t="str">
        <f>IF($D$3="&lt;","&gt;","&lt;")&amp;Table1345[[#This Row],[sepal_width]]</f>
        <v>&lt;2.9</v>
      </c>
      <c r="D101" t="str">
        <f>$D$3&amp;"="&amp;Table1345[[#This Row],[sepal_width]]</f>
        <v>&gt;=2.9</v>
      </c>
      <c r="E101" t="str">
        <f>IF($F$3="&lt;","&gt;","&lt;")&amp;Table1345[[#This Row],[petal_length]]</f>
        <v>&gt;4.3</v>
      </c>
      <c r="F101" t="str">
        <f>$F$3&amp;"="&amp;Table1345[[#This Row],[petal_length]]</f>
        <v>&lt;=4.3</v>
      </c>
      <c r="G101" t="str">
        <f>IF($H$3="&lt;","&gt;","&lt;")&amp;Table1345[[#This Row],[petal_width]]</f>
        <v>&gt;1.3</v>
      </c>
      <c r="H101" t="str">
        <f>$H$3&amp;"="&amp;Table1345[[#This Row],[petal_width]]</f>
        <v>&lt;=1.3</v>
      </c>
      <c r="I101">
        <v>6.2</v>
      </c>
      <c r="J101">
        <v>2.9</v>
      </c>
      <c r="K101">
        <v>4.3</v>
      </c>
      <c r="L101">
        <v>1.3</v>
      </c>
      <c r="M101">
        <v>1</v>
      </c>
      <c r="N101">
        <f>1-Table1345[[#This Row],[versacolor]]</f>
        <v>0</v>
      </c>
      <c r="O101">
        <f>(SUMIF(Table1345[sepal_length],B101,Table1345[versacolor])+SUMIF(Table1345[sepal_length],A101,Table1345[not versacolor]))/150</f>
        <v>0.48666666666666669</v>
      </c>
      <c r="P101">
        <f>(SUMIF(Table1345[sepal_width],D101,Table1345[versacolor])+SUMIF(Table1345[sepal_width],C101,Table1345[not versacolor]))/150</f>
        <v>0.28666666666666668</v>
      </c>
      <c r="Q101">
        <f>(SUMIF(Table1345[petal_length],F101,Table1345[versacolor])+SUMIF(Table1345[petal_length],E101,Table1345[not versacolor]))/150</f>
        <v>0.5</v>
      </c>
      <c r="R101">
        <f>(SUMIF(Table1345[petal_width],H101,Table1345[versacolor])+SUMIF(Table1345[petal_width],G101,Table1345[not versacolor]))/150</f>
        <v>0.52</v>
      </c>
    </row>
    <row r="102" spans="1:18" x14ac:dyDescent="0.25">
      <c r="A102" t="str">
        <f>IF($B$3="&lt;","&gt;","&lt;")&amp;Table1345[[#This Row],[sepal_length]]</f>
        <v>&gt;6.2</v>
      </c>
      <c r="B102" t="str">
        <f>$B$3&amp;"="&amp;Table1345[[#This Row],[sepal_length]]</f>
        <v>&lt;=6.2</v>
      </c>
      <c r="C102" t="str">
        <f>IF($D$3="&lt;","&gt;","&lt;")&amp;Table1345[[#This Row],[sepal_width]]</f>
        <v>&lt;3.4</v>
      </c>
      <c r="D102" t="str">
        <f>$D$3&amp;"="&amp;Table1345[[#This Row],[sepal_width]]</f>
        <v>&gt;=3.4</v>
      </c>
      <c r="E102" t="str">
        <f>IF($F$3="&lt;","&gt;","&lt;")&amp;Table1345[[#This Row],[petal_length]]</f>
        <v>&gt;5.4</v>
      </c>
      <c r="F102" t="str">
        <f>$F$3&amp;"="&amp;Table1345[[#This Row],[petal_length]]</f>
        <v>&lt;=5.4</v>
      </c>
      <c r="G102" t="str">
        <f>IF($H$3="&lt;","&gt;","&lt;")&amp;Table1345[[#This Row],[petal_width]]</f>
        <v>&gt;2.3</v>
      </c>
      <c r="H102" t="str">
        <f>$H$3&amp;"="&amp;Table1345[[#This Row],[petal_width]]</f>
        <v>&lt;=2.3</v>
      </c>
      <c r="I102">
        <v>6.2</v>
      </c>
      <c r="J102">
        <v>3.4</v>
      </c>
      <c r="K102">
        <v>5.4</v>
      </c>
      <c r="L102">
        <v>2.2999999999999998</v>
      </c>
      <c r="M102">
        <v>0</v>
      </c>
      <c r="N102">
        <f>1-Table1345[[#This Row],[versacolor]]</f>
        <v>1</v>
      </c>
      <c r="O102">
        <f>(SUMIF(Table1345[sepal_length],B102,Table1345[versacolor])+SUMIF(Table1345[sepal_length],A102,Table1345[not versacolor]))/150</f>
        <v>0.48666666666666669</v>
      </c>
      <c r="P102">
        <f>(SUMIF(Table1345[sepal_width],D102,Table1345[versacolor])+SUMIF(Table1345[sepal_width],C102,Table1345[not versacolor]))/150</f>
        <v>0.44</v>
      </c>
      <c r="Q102">
        <f>(SUMIF(Table1345[petal_length],F102,Table1345[versacolor])+SUMIF(Table1345[petal_length],E102,Table1345[not versacolor]))/150</f>
        <v>0.52</v>
      </c>
      <c r="R102">
        <f>(SUMIF(Table1345[petal_width],H102,Table1345[versacolor])+SUMIF(Table1345[petal_width],G102,Table1345[not versacolor]))/150</f>
        <v>0.37333333333333335</v>
      </c>
    </row>
    <row r="103" spans="1:18" x14ac:dyDescent="0.25">
      <c r="A103" t="str">
        <f>IF($B$3="&lt;","&gt;","&lt;")&amp;Table1345[[#This Row],[sepal_length]]</f>
        <v>&gt;6.3</v>
      </c>
      <c r="B103" t="str">
        <f>$B$3&amp;"="&amp;Table1345[[#This Row],[sepal_length]]</f>
        <v>&lt;=6.3</v>
      </c>
      <c r="C103" t="str">
        <f>IF($D$3="&lt;","&gt;","&lt;")&amp;Table1345[[#This Row],[sepal_width]]</f>
        <v>&lt;2.3</v>
      </c>
      <c r="D103" t="str">
        <f>$D$3&amp;"="&amp;Table1345[[#This Row],[sepal_width]]</f>
        <v>&gt;=2.3</v>
      </c>
      <c r="E103" t="str">
        <f>IF($F$3="&lt;","&gt;","&lt;")&amp;Table1345[[#This Row],[petal_length]]</f>
        <v>&gt;4.4</v>
      </c>
      <c r="F103" t="str">
        <f>$F$3&amp;"="&amp;Table1345[[#This Row],[petal_length]]</f>
        <v>&lt;=4.4</v>
      </c>
      <c r="G103" t="str">
        <f>IF($H$3="&lt;","&gt;","&lt;")&amp;Table1345[[#This Row],[petal_width]]</f>
        <v>&gt;1.3</v>
      </c>
      <c r="H103" t="str">
        <f>$H$3&amp;"="&amp;Table1345[[#This Row],[petal_width]]</f>
        <v>&lt;=1.3</v>
      </c>
      <c r="I103">
        <v>6.3</v>
      </c>
      <c r="J103">
        <v>2.2999999999999998</v>
      </c>
      <c r="K103">
        <v>4.4000000000000004</v>
      </c>
      <c r="L103">
        <v>1.3</v>
      </c>
      <c r="M103">
        <v>1</v>
      </c>
      <c r="N103">
        <f>1-Table1345[[#This Row],[versacolor]]</f>
        <v>0</v>
      </c>
      <c r="O103">
        <f>(SUMIF(Table1345[sepal_length],B103,Table1345[versacolor])+SUMIF(Table1345[sepal_length],A103,Table1345[not versacolor]))/150</f>
        <v>0.46666666666666667</v>
      </c>
      <c r="P103">
        <f>(SUMIF(Table1345[sepal_width],D103,Table1345[versacolor])+SUMIF(Table1345[sepal_width],C103,Table1345[not versacolor]))/150</f>
        <v>0.32</v>
      </c>
      <c r="Q103">
        <f>(SUMIF(Table1345[petal_length],F103,Table1345[versacolor])+SUMIF(Table1345[petal_length],E103,Table1345[not versacolor]))/150</f>
        <v>0.52666666666666662</v>
      </c>
      <c r="R103">
        <f>(SUMIF(Table1345[petal_width],H103,Table1345[versacolor])+SUMIF(Table1345[petal_width],G103,Table1345[not versacolor]))/150</f>
        <v>0.52</v>
      </c>
    </row>
    <row r="104" spans="1:18" x14ac:dyDescent="0.25">
      <c r="A104" t="str">
        <f>IF($B$3="&lt;","&gt;","&lt;")&amp;Table1345[[#This Row],[sepal_length]]</f>
        <v>&gt;6.3</v>
      </c>
      <c r="B104" t="str">
        <f>$B$3&amp;"="&amp;Table1345[[#This Row],[sepal_length]]</f>
        <v>&lt;=6.3</v>
      </c>
      <c r="C104" t="str">
        <f>IF($D$3="&lt;","&gt;","&lt;")&amp;Table1345[[#This Row],[sepal_width]]</f>
        <v>&lt;2.5</v>
      </c>
      <c r="D104" t="str">
        <f>$D$3&amp;"="&amp;Table1345[[#This Row],[sepal_width]]</f>
        <v>&gt;=2.5</v>
      </c>
      <c r="E104" t="str">
        <f>IF($F$3="&lt;","&gt;","&lt;")&amp;Table1345[[#This Row],[petal_length]]</f>
        <v>&gt;4.9</v>
      </c>
      <c r="F104" t="str">
        <f>$F$3&amp;"="&amp;Table1345[[#This Row],[petal_length]]</f>
        <v>&lt;=4.9</v>
      </c>
      <c r="G104" t="str">
        <f>IF($H$3="&lt;","&gt;","&lt;")&amp;Table1345[[#This Row],[petal_width]]</f>
        <v>&gt;1.5</v>
      </c>
      <c r="H104" t="str">
        <f>$H$3&amp;"="&amp;Table1345[[#This Row],[petal_width]]</f>
        <v>&lt;=1.5</v>
      </c>
      <c r="I104">
        <v>6.3</v>
      </c>
      <c r="J104">
        <v>2.5</v>
      </c>
      <c r="K104">
        <v>4.9000000000000004</v>
      </c>
      <c r="L104">
        <v>1.5</v>
      </c>
      <c r="M104">
        <v>1</v>
      </c>
      <c r="N104">
        <f>1-Table1345[[#This Row],[versacolor]]</f>
        <v>0</v>
      </c>
      <c r="O104">
        <f>(SUMIF(Table1345[sepal_length],B104,Table1345[versacolor])+SUMIF(Table1345[sepal_length],A104,Table1345[not versacolor]))/150</f>
        <v>0.46666666666666667</v>
      </c>
      <c r="P104">
        <f>(SUMIF(Table1345[sepal_width],D104,Table1345[versacolor])+SUMIF(Table1345[sepal_width],C104,Table1345[not versacolor]))/150</f>
        <v>0.28666666666666668</v>
      </c>
      <c r="Q104">
        <f>(SUMIF(Table1345[petal_length],F104,Table1345[versacolor])+SUMIF(Table1345[petal_length],E104,Table1345[not versacolor]))/150</f>
        <v>0.61333333333333329</v>
      </c>
      <c r="R104">
        <f>(SUMIF(Table1345[petal_width],H104,Table1345[versacolor])+SUMIF(Table1345[petal_width],G104,Table1345[not versacolor]))/150</f>
        <v>0.61333333333333329</v>
      </c>
    </row>
    <row r="105" spans="1:18" x14ac:dyDescent="0.25">
      <c r="A105" t="str">
        <f>IF($B$3="&lt;","&gt;","&lt;")&amp;Table1345[[#This Row],[sepal_length]]</f>
        <v>&gt;6.3</v>
      </c>
      <c r="B105" t="str">
        <f>$B$3&amp;"="&amp;Table1345[[#This Row],[sepal_length]]</f>
        <v>&lt;=6.3</v>
      </c>
      <c r="C105" t="str">
        <f>IF($D$3="&lt;","&gt;","&lt;")&amp;Table1345[[#This Row],[sepal_width]]</f>
        <v>&lt;2.5</v>
      </c>
      <c r="D105" t="str">
        <f>$D$3&amp;"="&amp;Table1345[[#This Row],[sepal_width]]</f>
        <v>&gt;=2.5</v>
      </c>
      <c r="E105" t="str">
        <f>IF($F$3="&lt;","&gt;","&lt;")&amp;Table1345[[#This Row],[petal_length]]</f>
        <v>&gt;5</v>
      </c>
      <c r="F105" t="str">
        <f>$F$3&amp;"="&amp;Table1345[[#This Row],[petal_length]]</f>
        <v>&lt;=5</v>
      </c>
      <c r="G105" t="str">
        <f>IF($H$3="&lt;","&gt;","&lt;")&amp;Table1345[[#This Row],[petal_width]]</f>
        <v>&gt;1.9</v>
      </c>
      <c r="H105" t="str">
        <f>$H$3&amp;"="&amp;Table1345[[#This Row],[petal_width]]</f>
        <v>&lt;=1.9</v>
      </c>
      <c r="I105">
        <v>6.3</v>
      </c>
      <c r="J105">
        <v>2.5</v>
      </c>
      <c r="K105">
        <v>5</v>
      </c>
      <c r="L105">
        <v>1.9</v>
      </c>
      <c r="M105">
        <v>0</v>
      </c>
      <c r="N105">
        <f>1-Table1345[[#This Row],[versacolor]]</f>
        <v>1</v>
      </c>
      <c r="O105">
        <f>(SUMIF(Table1345[sepal_length],B105,Table1345[versacolor])+SUMIF(Table1345[sepal_length],A105,Table1345[not versacolor]))/150</f>
        <v>0.46666666666666667</v>
      </c>
      <c r="P105">
        <f>(SUMIF(Table1345[sepal_width],D105,Table1345[versacolor])+SUMIF(Table1345[sepal_width],C105,Table1345[not versacolor]))/150</f>
        <v>0.28666666666666668</v>
      </c>
      <c r="Q105">
        <f>(SUMIF(Table1345[petal_length],F105,Table1345[versacolor])+SUMIF(Table1345[petal_length],E105,Table1345[not versacolor]))/150</f>
        <v>0.6</v>
      </c>
      <c r="R105">
        <f>(SUMIF(Table1345[petal_width],H105,Table1345[versacolor])+SUMIF(Table1345[petal_width],G105,Table1345[not versacolor]))/150</f>
        <v>0.52666666666666662</v>
      </c>
    </row>
    <row r="106" spans="1:18" x14ac:dyDescent="0.25">
      <c r="A106" t="str">
        <f>IF($B$3="&lt;","&gt;","&lt;")&amp;Table1345[[#This Row],[sepal_length]]</f>
        <v>&gt;6.3</v>
      </c>
      <c r="B106" t="str">
        <f>$B$3&amp;"="&amp;Table1345[[#This Row],[sepal_length]]</f>
        <v>&lt;=6.3</v>
      </c>
      <c r="C106" t="str">
        <f>IF($D$3="&lt;","&gt;","&lt;")&amp;Table1345[[#This Row],[sepal_width]]</f>
        <v>&lt;2.7</v>
      </c>
      <c r="D106" t="str">
        <f>$D$3&amp;"="&amp;Table1345[[#This Row],[sepal_width]]</f>
        <v>&gt;=2.7</v>
      </c>
      <c r="E106" t="str">
        <f>IF($F$3="&lt;","&gt;","&lt;")&amp;Table1345[[#This Row],[petal_length]]</f>
        <v>&gt;4.9</v>
      </c>
      <c r="F106" t="str">
        <f>$F$3&amp;"="&amp;Table1345[[#This Row],[petal_length]]</f>
        <v>&lt;=4.9</v>
      </c>
      <c r="G106" t="str">
        <f>IF($H$3="&lt;","&gt;","&lt;")&amp;Table1345[[#This Row],[petal_width]]</f>
        <v>&gt;1.8</v>
      </c>
      <c r="H106" t="str">
        <f>$H$3&amp;"="&amp;Table1345[[#This Row],[petal_width]]</f>
        <v>&lt;=1.8</v>
      </c>
      <c r="I106">
        <v>6.3</v>
      </c>
      <c r="J106">
        <v>2.7</v>
      </c>
      <c r="K106">
        <v>4.9000000000000004</v>
      </c>
      <c r="L106">
        <v>1.8</v>
      </c>
      <c r="M106">
        <v>0</v>
      </c>
      <c r="N106">
        <f>1-Table1345[[#This Row],[versacolor]]</f>
        <v>1</v>
      </c>
      <c r="O106">
        <f>(SUMIF(Table1345[sepal_length],B106,Table1345[versacolor])+SUMIF(Table1345[sepal_length],A106,Table1345[not versacolor]))/150</f>
        <v>0.46666666666666667</v>
      </c>
      <c r="P106">
        <f>(SUMIF(Table1345[sepal_width],D106,Table1345[versacolor])+SUMIF(Table1345[sepal_width],C106,Table1345[not versacolor]))/150</f>
        <v>0.28000000000000003</v>
      </c>
      <c r="Q106">
        <f>(SUMIF(Table1345[petal_length],F106,Table1345[versacolor])+SUMIF(Table1345[petal_length],E106,Table1345[not versacolor]))/150</f>
        <v>0.61333333333333329</v>
      </c>
      <c r="R106">
        <f>(SUMIF(Table1345[petal_width],H106,Table1345[versacolor])+SUMIF(Table1345[petal_width],G106,Table1345[not versacolor]))/150</f>
        <v>0.56000000000000005</v>
      </c>
    </row>
    <row r="107" spans="1:18" x14ac:dyDescent="0.25">
      <c r="A107" t="str">
        <f>IF($B$3="&lt;","&gt;","&lt;")&amp;Table1345[[#This Row],[sepal_length]]</f>
        <v>&gt;6.3</v>
      </c>
      <c r="B107" t="str">
        <f>$B$3&amp;"="&amp;Table1345[[#This Row],[sepal_length]]</f>
        <v>&lt;=6.3</v>
      </c>
      <c r="C107" t="str">
        <f>IF($D$3="&lt;","&gt;","&lt;")&amp;Table1345[[#This Row],[sepal_width]]</f>
        <v>&lt;2.8</v>
      </c>
      <c r="D107" t="str">
        <f>$D$3&amp;"="&amp;Table1345[[#This Row],[sepal_width]]</f>
        <v>&gt;=2.8</v>
      </c>
      <c r="E107" t="str">
        <f>IF($F$3="&lt;","&gt;","&lt;")&amp;Table1345[[#This Row],[petal_length]]</f>
        <v>&gt;5.1</v>
      </c>
      <c r="F107" t="str">
        <f>$F$3&amp;"="&amp;Table1345[[#This Row],[petal_length]]</f>
        <v>&lt;=5.1</v>
      </c>
      <c r="G107" t="str">
        <f>IF($H$3="&lt;","&gt;","&lt;")&amp;Table1345[[#This Row],[petal_width]]</f>
        <v>&gt;1.5</v>
      </c>
      <c r="H107" t="str">
        <f>$H$3&amp;"="&amp;Table1345[[#This Row],[petal_width]]</f>
        <v>&lt;=1.5</v>
      </c>
      <c r="I107">
        <v>6.3</v>
      </c>
      <c r="J107">
        <v>2.8</v>
      </c>
      <c r="K107">
        <v>5.0999999999999996</v>
      </c>
      <c r="L107">
        <v>1.5</v>
      </c>
      <c r="M107">
        <v>0</v>
      </c>
      <c r="N107">
        <f>1-Table1345[[#This Row],[versacolor]]</f>
        <v>1</v>
      </c>
      <c r="O107">
        <f>(SUMIF(Table1345[sepal_length],B107,Table1345[versacolor])+SUMIF(Table1345[sepal_length],A107,Table1345[not versacolor]))/150</f>
        <v>0.46666666666666667</v>
      </c>
      <c r="P107">
        <f>(SUMIF(Table1345[sepal_width],D107,Table1345[versacolor])+SUMIF(Table1345[sepal_width],C107,Table1345[not versacolor]))/150</f>
        <v>0.27333333333333332</v>
      </c>
      <c r="Q107">
        <f>(SUMIF(Table1345[petal_length],F107,Table1345[versacolor])+SUMIF(Table1345[petal_length],E107,Table1345[not versacolor]))/150</f>
        <v>0.56000000000000005</v>
      </c>
      <c r="R107">
        <f>(SUMIF(Table1345[petal_width],H107,Table1345[versacolor])+SUMIF(Table1345[petal_width],G107,Table1345[not versacolor]))/150</f>
        <v>0.61333333333333329</v>
      </c>
    </row>
    <row r="108" spans="1:18" x14ac:dyDescent="0.25">
      <c r="A108" t="str">
        <f>IF($B$3="&lt;","&gt;","&lt;")&amp;Table1345[[#This Row],[sepal_length]]</f>
        <v>&gt;6.3</v>
      </c>
      <c r="B108" t="str">
        <f>$B$3&amp;"="&amp;Table1345[[#This Row],[sepal_length]]</f>
        <v>&lt;=6.3</v>
      </c>
      <c r="C108" t="str">
        <f>IF($D$3="&lt;","&gt;","&lt;")&amp;Table1345[[#This Row],[sepal_width]]</f>
        <v>&lt;2.9</v>
      </c>
      <c r="D108" t="str">
        <f>$D$3&amp;"="&amp;Table1345[[#This Row],[sepal_width]]</f>
        <v>&gt;=2.9</v>
      </c>
      <c r="E108" t="str">
        <f>IF($F$3="&lt;","&gt;","&lt;")&amp;Table1345[[#This Row],[petal_length]]</f>
        <v>&gt;5.6</v>
      </c>
      <c r="F108" t="str">
        <f>$F$3&amp;"="&amp;Table1345[[#This Row],[petal_length]]</f>
        <v>&lt;=5.6</v>
      </c>
      <c r="G108" t="str">
        <f>IF($H$3="&lt;","&gt;","&lt;")&amp;Table1345[[#This Row],[petal_width]]</f>
        <v>&gt;1.8</v>
      </c>
      <c r="H108" t="str">
        <f>$H$3&amp;"="&amp;Table1345[[#This Row],[petal_width]]</f>
        <v>&lt;=1.8</v>
      </c>
      <c r="I108">
        <v>6.3</v>
      </c>
      <c r="J108">
        <v>2.9</v>
      </c>
      <c r="K108">
        <v>5.6</v>
      </c>
      <c r="L108">
        <v>1.8</v>
      </c>
      <c r="M108">
        <v>0</v>
      </c>
      <c r="N108">
        <f>1-Table1345[[#This Row],[versacolor]]</f>
        <v>1</v>
      </c>
      <c r="O108">
        <f>(SUMIF(Table1345[sepal_length],B108,Table1345[versacolor])+SUMIF(Table1345[sepal_length],A108,Table1345[not versacolor]))/150</f>
        <v>0.46666666666666667</v>
      </c>
      <c r="P108">
        <f>(SUMIF(Table1345[sepal_width],D108,Table1345[versacolor])+SUMIF(Table1345[sepal_width],C108,Table1345[not versacolor]))/150</f>
        <v>0.28666666666666668</v>
      </c>
      <c r="Q108">
        <f>(SUMIF(Table1345[petal_length],F108,Table1345[versacolor])+SUMIF(Table1345[petal_length],E108,Table1345[not versacolor]))/150</f>
        <v>0.46</v>
      </c>
      <c r="R108">
        <f>(SUMIF(Table1345[petal_width],H108,Table1345[versacolor])+SUMIF(Table1345[petal_width],G108,Table1345[not versacolor]))/150</f>
        <v>0.56000000000000005</v>
      </c>
    </row>
    <row r="109" spans="1:18" x14ac:dyDescent="0.25">
      <c r="A109" t="str">
        <f>IF($B$3="&lt;","&gt;","&lt;")&amp;Table1345[[#This Row],[sepal_length]]</f>
        <v>&gt;6.3</v>
      </c>
      <c r="B109" t="str">
        <f>$B$3&amp;"="&amp;Table1345[[#This Row],[sepal_length]]</f>
        <v>&lt;=6.3</v>
      </c>
      <c r="C109" t="str">
        <f>IF($D$3="&lt;","&gt;","&lt;")&amp;Table1345[[#This Row],[sepal_width]]</f>
        <v>&lt;3.3</v>
      </c>
      <c r="D109" t="str">
        <f>$D$3&amp;"="&amp;Table1345[[#This Row],[sepal_width]]</f>
        <v>&gt;=3.3</v>
      </c>
      <c r="E109" t="str">
        <f>IF($F$3="&lt;","&gt;","&lt;")&amp;Table1345[[#This Row],[petal_length]]</f>
        <v>&gt;4.7</v>
      </c>
      <c r="F109" t="str">
        <f>$F$3&amp;"="&amp;Table1345[[#This Row],[petal_length]]</f>
        <v>&lt;=4.7</v>
      </c>
      <c r="G109" t="str">
        <f>IF($H$3="&lt;","&gt;","&lt;")&amp;Table1345[[#This Row],[petal_width]]</f>
        <v>&gt;1.6</v>
      </c>
      <c r="H109" t="str">
        <f>$H$3&amp;"="&amp;Table1345[[#This Row],[petal_width]]</f>
        <v>&lt;=1.6</v>
      </c>
      <c r="I109">
        <v>6.3</v>
      </c>
      <c r="J109">
        <v>3.3</v>
      </c>
      <c r="K109">
        <v>4.7</v>
      </c>
      <c r="L109">
        <v>1.6</v>
      </c>
      <c r="M109">
        <v>1</v>
      </c>
      <c r="N109">
        <f>1-Table1345[[#This Row],[versacolor]]</f>
        <v>0</v>
      </c>
      <c r="O109">
        <f>(SUMIF(Table1345[sepal_length],B109,Table1345[versacolor])+SUMIF(Table1345[sepal_length],A109,Table1345[not versacolor]))/150</f>
        <v>0.46666666666666667</v>
      </c>
      <c r="P109">
        <f>(SUMIF(Table1345[sepal_width],D109,Table1345[versacolor])+SUMIF(Table1345[sepal_width],C109,Table1345[not versacolor]))/150</f>
        <v>0.41333333333333333</v>
      </c>
      <c r="Q109">
        <f>(SUMIF(Table1345[petal_length],F109,Table1345[versacolor])+SUMIF(Table1345[petal_length],E109,Table1345[not versacolor]))/150</f>
        <v>0.62</v>
      </c>
      <c r="R109">
        <f>(SUMIF(Table1345[petal_width],H109,Table1345[versacolor])+SUMIF(Table1345[petal_width],G109,Table1345[not versacolor]))/150</f>
        <v>0.62666666666666671</v>
      </c>
    </row>
    <row r="110" spans="1:18" x14ac:dyDescent="0.25">
      <c r="A110" t="str">
        <f>IF($B$3="&lt;","&gt;","&lt;")&amp;Table1345[[#This Row],[sepal_length]]</f>
        <v>&gt;6.3</v>
      </c>
      <c r="B110" t="str">
        <f>$B$3&amp;"="&amp;Table1345[[#This Row],[sepal_length]]</f>
        <v>&lt;=6.3</v>
      </c>
      <c r="C110" t="str">
        <f>IF($D$3="&lt;","&gt;","&lt;")&amp;Table1345[[#This Row],[sepal_width]]</f>
        <v>&lt;3.3</v>
      </c>
      <c r="D110" t="str">
        <f>$D$3&amp;"="&amp;Table1345[[#This Row],[sepal_width]]</f>
        <v>&gt;=3.3</v>
      </c>
      <c r="E110" t="str">
        <f>IF($F$3="&lt;","&gt;","&lt;")&amp;Table1345[[#This Row],[petal_length]]</f>
        <v>&gt;6</v>
      </c>
      <c r="F110" t="str">
        <f>$F$3&amp;"="&amp;Table1345[[#This Row],[petal_length]]</f>
        <v>&lt;=6</v>
      </c>
      <c r="G110" t="str">
        <f>IF($H$3="&lt;","&gt;","&lt;")&amp;Table1345[[#This Row],[petal_width]]</f>
        <v>&gt;2.5</v>
      </c>
      <c r="H110" t="str">
        <f>$H$3&amp;"="&amp;Table1345[[#This Row],[petal_width]]</f>
        <v>&lt;=2.5</v>
      </c>
      <c r="I110">
        <v>6.3</v>
      </c>
      <c r="J110">
        <v>3.3</v>
      </c>
      <c r="K110">
        <v>6</v>
      </c>
      <c r="L110">
        <v>2.5</v>
      </c>
      <c r="M110">
        <v>0</v>
      </c>
      <c r="N110">
        <f>1-Table1345[[#This Row],[versacolor]]</f>
        <v>1</v>
      </c>
      <c r="O110">
        <f>(SUMIF(Table1345[sepal_length],B110,Table1345[versacolor])+SUMIF(Table1345[sepal_length],A110,Table1345[not versacolor]))/150</f>
        <v>0.46666666666666667</v>
      </c>
      <c r="P110">
        <f>(SUMIF(Table1345[sepal_width],D110,Table1345[versacolor])+SUMIF(Table1345[sepal_width],C110,Table1345[not versacolor]))/150</f>
        <v>0.41333333333333333</v>
      </c>
      <c r="Q110">
        <f>(SUMIF(Table1345[petal_length],F110,Table1345[versacolor])+SUMIF(Table1345[petal_length],E110,Table1345[not versacolor]))/150</f>
        <v>0.39333333333333331</v>
      </c>
      <c r="R110">
        <f>(SUMIF(Table1345[petal_width],H110,Table1345[versacolor])+SUMIF(Table1345[petal_width],G110,Table1345[not versacolor]))/150</f>
        <v>0.33333333333333331</v>
      </c>
    </row>
    <row r="111" spans="1:18" x14ac:dyDescent="0.25">
      <c r="A111" t="str">
        <f>IF($B$3="&lt;","&gt;","&lt;")&amp;Table1345[[#This Row],[sepal_length]]</f>
        <v>&gt;6.3</v>
      </c>
      <c r="B111" t="str">
        <f>$B$3&amp;"="&amp;Table1345[[#This Row],[sepal_length]]</f>
        <v>&lt;=6.3</v>
      </c>
      <c r="C111" t="str">
        <f>IF($D$3="&lt;","&gt;","&lt;")&amp;Table1345[[#This Row],[sepal_width]]</f>
        <v>&lt;3.4</v>
      </c>
      <c r="D111" t="str">
        <f>$D$3&amp;"="&amp;Table1345[[#This Row],[sepal_width]]</f>
        <v>&gt;=3.4</v>
      </c>
      <c r="E111" t="str">
        <f>IF($F$3="&lt;","&gt;","&lt;")&amp;Table1345[[#This Row],[petal_length]]</f>
        <v>&gt;5.6</v>
      </c>
      <c r="F111" t="str">
        <f>$F$3&amp;"="&amp;Table1345[[#This Row],[petal_length]]</f>
        <v>&lt;=5.6</v>
      </c>
      <c r="G111" t="str">
        <f>IF($H$3="&lt;","&gt;","&lt;")&amp;Table1345[[#This Row],[petal_width]]</f>
        <v>&gt;2.4</v>
      </c>
      <c r="H111" t="str">
        <f>$H$3&amp;"="&amp;Table1345[[#This Row],[petal_width]]</f>
        <v>&lt;=2.4</v>
      </c>
      <c r="I111">
        <v>6.3</v>
      </c>
      <c r="J111">
        <v>3.4</v>
      </c>
      <c r="K111">
        <v>5.6</v>
      </c>
      <c r="L111">
        <v>2.4</v>
      </c>
      <c r="M111">
        <v>0</v>
      </c>
      <c r="N111">
        <f>1-Table1345[[#This Row],[versacolor]]</f>
        <v>1</v>
      </c>
      <c r="O111">
        <f>(SUMIF(Table1345[sepal_length],B111,Table1345[versacolor])+SUMIF(Table1345[sepal_length],A111,Table1345[not versacolor]))/150</f>
        <v>0.46666666666666667</v>
      </c>
      <c r="P111">
        <f>(SUMIF(Table1345[sepal_width],D111,Table1345[versacolor])+SUMIF(Table1345[sepal_width],C111,Table1345[not versacolor]))/150</f>
        <v>0.44</v>
      </c>
      <c r="Q111">
        <f>(SUMIF(Table1345[petal_length],F111,Table1345[versacolor])+SUMIF(Table1345[petal_length],E111,Table1345[not versacolor]))/150</f>
        <v>0.46</v>
      </c>
      <c r="R111">
        <f>(SUMIF(Table1345[petal_width],H111,Table1345[versacolor])+SUMIF(Table1345[petal_width],G111,Table1345[not versacolor]))/150</f>
        <v>0.35333333333333333</v>
      </c>
    </row>
    <row r="112" spans="1:18" x14ac:dyDescent="0.25">
      <c r="A112" t="str">
        <f>IF($B$3="&lt;","&gt;","&lt;")&amp;Table1345[[#This Row],[sepal_length]]</f>
        <v>&gt;6.4</v>
      </c>
      <c r="B112" t="str">
        <f>$B$3&amp;"="&amp;Table1345[[#This Row],[sepal_length]]</f>
        <v>&lt;=6.4</v>
      </c>
      <c r="C112" t="str">
        <f>IF($D$3="&lt;","&gt;","&lt;")&amp;Table1345[[#This Row],[sepal_width]]</f>
        <v>&lt;2.7</v>
      </c>
      <c r="D112" t="str">
        <f>$D$3&amp;"="&amp;Table1345[[#This Row],[sepal_width]]</f>
        <v>&gt;=2.7</v>
      </c>
      <c r="E112" t="str">
        <f>IF($F$3="&lt;","&gt;","&lt;")&amp;Table1345[[#This Row],[petal_length]]</f>
        <v>&gt;5.3</v>
      </c>
      <c r="F112" t="str">
        <f>$F$3&amp;"="&amp;Table1345[[#This Row],[petal_length]]</f>
        <v>&lt;=5.3</v>
      </c>
      <c r="G112" t="str">
        <f>IF($H$3="&lt;","&gt;","&lt;")&amp;Table1345[[#This Row],[petal_width]]</f>
        <v>&gt;1.9</v>
      </c>
      <c r="H112" t="str">
        <f>$H$3&amp;"="&amp;Table1345[[#This Row],[petal_width]]</f>
        <v>&lt;=1.9</v>
      </c>
      <c r="I112">
        <v>6.4</v>
      </c>
      <c r="J112">
        <v>2.7</v>
      </c>
      <c r="K112">
        <v>5.3</v>
      </c>
      <c r="L112">
        <v>1.9</v>
      </c>
      <c r="M112">
        <v>0</v>
      </c>
      <c r="N112">
        <f>1-Table1345[[#This Row],[versacolor]]</f>
        <v>1</v>
      </c>
      <c r="O112">
        <f>(SUMIF(Table1345[sepal_length],B112,Table1345[versacolor])+SUMIF(Table1345[sepal_length],A112,Table1345[not versacolor]))/150</f>
        <v>0.44666666666666666</v>
      </c>
      <c r="P112">
        <f>(SUMIF(Table1345[sepal_width],D112,Table1345[versacolor])+SUMIF(Table1345[sepal_width],C112,Table1345[not versacolor]))/150</f>
        <v>0.28000000000000003</v>
      </c>
      <c r="Q112">
        <f>(SUMIF(Table1345[petal_length],F112,Table1345[versacolor])+SUMIF(Table1345[petal_length],E112,Table1345[not versacolor]))/150</f>
        <v>0.53333333333333333</v>
      </c>
      <c r="R112">
        <f>(SUMIF(Table1345[petal_width],H112,Table1345[versacolor])+SUMIF(Table1345[petal_width],G112,Table1345[not versacolor]))/150</f>
        <v>0.52666666666666662</v>
      </c>
    </row>
    <row r="113" spans="1:18" x14ac:dyDescent="0.25">
      <c r="A113" t="str">
        <f>IF($B$3="&lt;","&gt;","&lt;")&amp;Table1345[[#This Row],[sepal_length]]</f>
        <v>&gt;6.4</v>
      </c>
      <c r="B113" t="str">
        <f>$B$3&amp;"="&amp;Table1345[[#This Row],[sepal_length]]</f>
        <v>&lt;=6.4</v>
      </c>
      <c r="C113" t="str">
        <f>IF($D$3="&lt;","&gt;","&lt;")&amp;Table1345[[#This Row],[sepal_width]]</f>
        <v>&lt;2.8</v>
      </c>
      <c r="D113" t="str">
        <f>$D$3&amp;"="&amp;Table1345[[#This Row],[sepal_width]]</f>
        <v>&gt;=2.8</v>
      </c>
      <c r="E113" t="str">
        <f>IF($F$3="&lt;","&gt;","&lt;")&amp;Table1345[[#This Row],[petal_length]]</f>
        <v>&gt;5.6</v>
      </c>
      <c r="F113" t="str">
        <f>$F$3&amp;"="&amp;Table1345[[#This Row],[petal_length]]</f>
        <v>&lt;=5.6</v>
      </c>
      <c r="G113" t="str">
        <f>IF($H$3="&lt;","&gt;","&lt;")&amp;Table1345[[#This Row],[petal_width]]</f>
        <v>&gt;2.1</v>
      </c>
      <c r="H113" t="str">
        <f>$H$3&amp;"="&amp;Table1345[[#This Row],[petal_width]]</f>
        <v>&lt;=2.1</v>
      </c>
      <c r="I113">
        <v>6.4</v>
      </c>
      <c r="J113">
        <v>2.8</v>
      </c>
      <c r="K113">
        <v>5.6</v>
      </c>
      <c r="L113">
        <v>2.1</v>
      </c>
      <c r="M113">
        <v>0</v>
      </c>
      <c r="N113">
        <f>1-Table1345[[#This Row],[versacolor]]</f>
        <v>1</v>
      </c>
      <c r="O113">
        <f>(SUMIF(Table1345[sepal_length],B113,Table1345[versacolor])+SUMIF(Table1345[sepal_length],A113,Table1345[not versacolor]))/150</f>
        <v>0.44666666666666666</v>
      </c>
      <c r="P113">
        <f>(SUMIF(Table1345[sepal_width],D113,Table1345[versacolor])+SUMIF(Table1345[sepal_width],C113,Table1345[not versacolor]))/150</f>
        <v>0.27333333333333332</v>
      </c>
      <c r="Q113">
        <f>(SUMIF(Table1345[petal_length],F113,Table1345[versacolor])+SUMIF(Table1345[petal_length],E113,Table1345[not versacolor]))/150</f>
        <v>0.46</v>
      </c>
      <c r="R113">
        <f>(SUMIF(Table1345[petal_width],H113,Table1345[versacolor])+SUMIF(Table1345[petal_width],G113,Table1345[not versacolor]))/150</f>
        <v>0.44666666666666666</v>
      </c>
    </row>
    <row r="114" spans="1:18" x14ac:dyDescent="0.25">
      <c r="A114" t="str">
        <f>IF($B$3="&lt;","&gt;","&lt;")&amp;Table1345[[#This Row],[sepal_length]]</f>
        <v>&gt;6.4</v>
      </c>
      <c r="B114" t="str">
        <f>$B$3&amp;"="&amp;Table1345[[#This Row],[sepal_length]]</f>
        <v>&lt;=6.4</v>
      </c>
      <c r="C114" t="str">
        <f>IF($D$3="&lt;","&gt;","&lt;")&amp;Table1345[[#This Row],[sepal_width]]</f>
        <v>&lt;2.8</v>
      </c>
      <c r="D114" t="str">
        <f>$D$3&amp;"="&amp;Table1345[[#This Row],[sepal_width]]</f>
        <v>&gt;=2.8</v>
      </c>
      <c r="E114" t="str">
        <f>IF($F$3="&lt;","&gt;","&lt;")&amp;Table1345[[#This Row],[petal_length]]</f>
        <v>&gt;5.6</v>
      </c>
      <c r="F114" t="str">
        <f>$F$3&amp;"="&amp;Table1345[[#This Row],[petal_length]]</f>
        <v>&lt;=5.6</v>
      </c>
      <c r="G114" t="str">
        <f>IF($H$3="&lt;","&gt;","&lt;")&amp;Table1345[[#This Row],[petal_width]]</f>
        <v>&gt;2.2</v>
      </c>
      <c r="H114" t="str">
        <f>$H$3&amp;"="&amp;Table1345[[#This Row],[petal_width]]</f>
        <v>&lt;=2.2</v>
      </c>
      <c r="I114">
        <v>6.4</v>
      </c>
      <c r="J114">
        <v>2.8</v>
      </c>
      <c r="K114">
        <v>5.6</v>
      </c>
      <c r="L114">
        <v>2.2000000000000002</v>
      </c>
      <c r="M114">
        <v>0</v>
      </c>
      <c r="N114">
        <f>1-Table1345[[#This Row],[versacolor]]</f>
        <v>1</v>
      </c>
      <c r="O114">
        <f>(SUMIF(Table1345[sepal_length],B114,Table1345[versacolor])+SUMIF(Table1345[sepal_length],A114,Table1345[not versacolor]))/150</f>
        <v>0.44666666666666666</v>
      </c>
      <c r="P114">
        <f>(SUMIF(Table1345[sepal_width],D114,Table1345[versacolor])+SUMIF(Table1345[sepal_width],C114,Table1345[not versacolor]))/150</f>
        <v>0.27333333333333332</v>
      </c>
      <c r="Q114">
        <f>(SUMIF(Table1345[petal_length],F114,Table1345[versacolor])+SUMIF(Table1345[petal_length],E114,Table1345[not versacolor]))/150</f>
        <v>0.46</v>
      </c>
      <c r="R114">
        <f>(SUMIF(Table1345[petal_width],H114,Table1345[versacolor])+SUMIF(Table1345[petal_width],G114,Table1345[not versacolor]))/150</f>
        <v>0.42666666666666669</v>
      </c>
    </row>
    <row r="115" spans="1:18" x14ac:dyDescent="0.25">
      <c r="A115" t="str">
        <f>IF($B$3="&lt;","&gt;","&lt;")&amp;Table1345[[#This Row],[sepal_length]]</f>
        <v>&gt;6.4</v>
      </c>
      <c r="B115" t="str">
        <f>$B$3&amp;"="&amp;Table1345[[#This Row],[sepal_length]]</f>
        <v>&lt;=6.4</v>
      </c>
      <c r="C115" t="str">
        <f>IF($D$3="&lt;","&gt;","&lt;")&amp;Table1345[[#This Row],[sepal_width]]</f>
        <v>&lt;2.9</v>
      </c>
      <c r="D115" t="str">
        <f>$D$3&amp;"="&amp;Table1345[[#This Row],[sepal_width]]</f>
        <v>&gt;=2.9</v>
      </c>
      <c r="E115" t="str">
        <f>IF($F$3="&lt;","&gt;","&lt;")&amp;Table1345[[#This Row],[petal_length]]</f>
        <v>&gt;4.3</v>
      </c>
      <c r="F115" t="str">
        <f>$F$3&amp;"="&amp;Table1345[[#This Row],[petal_length]]</f>
        <v>&lt;=4.3</v>
      </c>
      <c r="G115" t="str">
        <f>IF($H$3="&lt;","&gt;","&lt;")&amp;Table1345[[#This Row],[petal_width]]</f>
        <v>&gt;1.3</v>
      </c>
      <c r="H115" t="str">
        <f>$H$3&amp;"="&amp;Table1345[[#This Row],[petal_width]]</f>
        <v>&lt;=1.3</v>
      </c>
      <c r="I115">
        <v>6.4</v>
      </c>
      <c r="J115">
        <v>2.9</v>
      </c>
      <c r="K115">
        <v>4.3</v>
      </c>
      <c r="L115">
        <v>1.3</v>
      </c>
      <c r="M115">
        <v>1</v>
      </c>
      <c r="N115">
        <f>1-Table1345[[#This Row],[versacolor]]</f>
        <v>0</v>
      </c>
      <c r="O115">
        <f>(SUMIF(Table1345[sepal_length],B115,Table1345[versacolor])+SUMIF(Table1345[sepal_length],A115,Table1345[not versacolor]))/150</f>
        <v>0.44666666666666666</v>
      </c>
      <c r="P115">
        <f>(SUMIF(Table1345[sepal_width],D115,Table1345[versacolor])+SUMIF(Table1345[sepal_width],C115,Table1345[not versacolor]))/150</f>
        <v>0.28666666666666668</v>
      </c>
      <c r="Q115">
        <f>(SUMIF(Table1345[petal_length],F115,Table1345[versacolor])+SUMIF(Table1345[petal_length],E115,Table1345[not versacolor]))/150</f>
        <v>0.5</v>
      </c>
      <c r="R115">
        <f>(SUMIF(Table1345[petal_width],H115,Table1345[versacolor])+SUMIF(Table1345[petal_width],G115,Table1345[not versacolor]))/150</f>
        <v>0.52</v>
      </c>
    </row>
    <row r="116" spans="1:18" x14ac:dyDescent="0.25">
      <c r="A116" t="str">
        <f>IF($B$3="&lt;","&gt;","&lt;")&amp;Table1345[[#This Row],[sepal_length]]</f>
        <v>&gt;6.4</v>
      </c>
      <c r="B116" t="str">
        <f>$B$3&amp;"="&amp;Table1345[[#This Row],[sepal_length]]</f>
        <v>&lt;=6.4</v>
      </c>
      <c r="C116" t="str">
        <f>IF($D$3="&lt;","&gt;","&lt;")&amp;Table1345[[#This Row],[sepal_width]]</f>
        <v>&lt;3.1</v>
      </c>
      <c r="D116" t="str">
        <f>$D$3&amp;"="&amp;Table1345[[#This Row],[sepal_width]]</f>
        <v>&gt;=3.1</v>
      </c>
      <c r="E116" t="str">
        <f>IF($F$3="&lt;","&gt;","&lt;")&amp;Table1345[[#This Row],[petal_length]]</f>
        <v>&gt;5.5</v>
      </c>
      <c r="F116" t="str">
        <f>$F$3&amp;"="&amp;Table1345[[#This Row],[petal_length]]</f>
        <v>&lt;=5.5</v>
      </c>
      <c r="G116" t="str">
        <f>IF($H$3="&lt;","&gt;","&lt;")&amp;Table1345[[#This Row],[petal_width]]</f>
        <v>&gt;1.8</v>
      </c>
      <c r="H116" t="str">
        <f>$H$3&amp;"="&amp;Table1345[[#This Row],[petal_width]]</f>
        <v>&lt;=1.8</v>
      </c>
      <c r="I116">
        <v>6.4</v>
      </c>
      <c r="J116">
        <v>3.1</v>
      </c>
      <c r="K116">
        <v>5.5</v>
      </c>
      <c r="L116">
        <v>1.8</v>
      </c>
      <c r="M116">
        <v>0</v>
      </c>
      <c r="N116">
        <f>1-Table1345[[#This Row],[versacolor]]</f>
        <v>1</v>
      </c>
      <c r="O116">
        <f>(SUMIF(Table1345[sepal_length],B116,Table1345[versacolor])+SUMIF(Table1345[sepal_length],A116,Table1345[not versacolor]))/150</f>
        <v>0.44666666666666666</v>
      </c>
      <c r="P116">
        <f>(SUMIF(Table1345[sepal_width],D116,Table1345[versacolor])+SUMIF(Table1345[sepal_width],C116,Table1345[not versacolor]))/150</f>
        <v>0.32666666666666666</v>
      </c>
      <c r="Q116">
        <f>(SUMIF(Table1345[petal_length],F116,Table1345[versacolor])+SUMIF(Table1345[petal_length],E116,Table1345[not versacolor]))/150</f>
        <v>0.5</v>
      </c>
      <c r="R116">
        <f>(SUMIF(Table1345[petal_width],H116,Table1345[versacolor])+SUMIF(Table1345[petal_width],G116,Table1345[not versacolor]))/150</f>
        <v>0.56000000000000005</v>
      </c>
    </row>
    <row r="117" spans="1:18" x14ac:dyDescent="0.25">
      <c r="A117" t="str">
        <f>IF($B$3="&lt;","&gt;","&lt;")&amp;Table1345[[#This Row],[sepal_length]]</f>
        <v>&gt;6.4</v>
      </c>
      <c r="B117" t="str">
        <f>$B$3&amp;"="&amp;Table1345[[#This Row],[sepal_length]]</f>
        <v>&lt;=6.4</v>
      </c>
      <c r="C117" t="str">
        <f>IF($D$3="&lt;","&gt;","&lt;")&amp;Table1345[[#This Row],[sepal_width]]</f>
        <v>&lt;3.2</v>
      </c>
      <c r="D117" t="str">
        <f>$D$3&amp;"="&amp;Table1345[[#This Row],[sepal_width]]</f>
        <v>&gt;=3.2</v>
      </c>
      <c r="E117" t="str">
        <f>IF($F$3="&lt;","&gt;","&lt;")&amp;Table1345[[#This Row],[petal_length]]</f>
        <v>&gt;4.5</v>
      </c>
      <c r="F117" t="str">
        <f>$F$3&amp;"="&amp;Table1345[[#This Row],[petal_length]]</f>
        <v>&lt;=4.5</v>
      </c>
      <c r="G117" t="str">
        <f>IF($H$3="&lt;","&gt;","&lt;")&amp;Table1345[[#This Row],[petal_width]]</f>
        <v>&gt;1.5</v>
      </c>
      <c r="H117" t="str">
        <f>$H$3&amp;"="&amp;Table1345[[#This Row],[petal_width]]</f>
        <v>&lt;=1.5</v>
      </c>
      <c r="I117">
        <v>6.4</v>
      </c>
      <c r="J117">
        <v>3.2</v>
      </c>
      <c r="K117">
        <v>4.5</v>
      </c>
      <c r="L117">
        <v>1.5</v>
      </c>
      <c r="M117">
        <v>1</v>
      </c>
      <c r="N117">
        <f>1-Table1345[[#This Row],[versacolor]]</f>
        <v>0</v>
      </c>
      <c r="O117">
        <f>(SUMIF(Table1345[sepal_length],B117,Table1345[versacolor])+SUMIF(Table1345[sepal_length],A117,Table1345[not versacolor]))/150</f>
        <v>0.44666666666666666</v>
      </c>
      <c r="P117">
        <f>(SUMIF(Table1345[sepal_width],D117,Table1345[versacolor])+SUMIF(Table1345[sepal_width],C117,Table1345[not versacolor]))/150</f>
        <v>0.36666666666666664</v>
      </c>
      <c r="Q117">
        <f>(SUMIF(Table1345[petal_length],F117,Table1345[versacolor])+SUMIF(Table1345[petal_length],E117,Table1345[not versacolor]))/150</f>
        <v>0.56666666666666665</v>
      </c>
      <c r="R117">
        <f>(SUMIF(Table1345[petal_width],H117,Table1345[versacolor])+SUMIF(Table1345[petal_width],G117,Table1345[not versacolor]))/150</f>
        <v>0.61333333333333329</v>
      </c>
    </row>
    <row r="118" spans="1:18" x14ac:dyDescent="0.25">
      <c r="A118" t="str">
        <f>IF($B$3="&lt;","&gt;","&lt;")&amp;Table1345[[#This Row],[sepal_length]]</f>
        <v>&gt;6.4</v>
      </c>
      <c r="B118" t="str">
        <f>$B$3&amp;"="&amp;Table1345[[#This Row],[sepal_length]]</f>
        <v>&lt;=6.4</v>
      </c>
      <c r="C118" t="str">
        <f>IF($D$3="&lt;","&gt;","&lt;")&amp;Table1345[[#This Row],[sepal_width]]</f>
        <v>&lt;3.2</v>
      </c>
      <c r="D118" t="str">
        <f>$D$3&amp;"="&amp;Table1345[[#This Row],[sepal_width]]</f>
        <v>&gt;=3.2</v>
      </c>
      <c r="E118" t="str">
        <f>IF($F$3="&lt;","&gt;","&lt;")&amp;Table1345[[#This Row],[petal_length]]</f>
        <v>&gt;5.3</v>
      </c>
      <c r="F118" t="str">
        <f>$F$3&amp;"="&amp;Table1345[[#This Row],[petal_length]]</f>
        <v>&lt;=5.3</v>
      </c>
      <c r="G118" t="str">
        <f>IF($H$3="&lt;","&gt;","&lt;")&amp;Table1345[[#This Row],[petal_width]]</f>
        <v>&gt;2.3</v>
      </c>
      <c r="H118" t="str">
        <f>$H$3&amp;"="&amp;Table1345[[#This Row],[petal_width]]</f>
        <v>&lt;=2.3</v>
      </c>
      <c r="I118">
        <v>6.4</v>
      </c>
      <c r="J118">
        <v>3.2</v>
      </c>
      <c r="K118">
        <v>5.3</v>
      </c>
      <c r="L118">
        <v>2.2999999999999998</v>
      </c>
      <c r="M118">
        <v>0</v>
      </c>
      <c r="N118">
        <f>1-Table1345[[#This Row],[versacolor]]</f>
        <v>1</v>
      </c>
      <c r="O118">
        <f>(SUMIF(Table1345[sepal_length],B118,Table1345[versacolor])+SUMIF(Table1345[sepal_length],A118,Table1345[not versacolor]))/150</f>
        <v>0.44666666666666666</v>
      </c>
      <c r="P118">
        <f>(SUMIF(Table1345[sepal_width],D118,Table1345[versacolor])+SUMIF(Table1345[sepal_width],C118,Table1345[not versacolor]))/150</f>
        <v>0.36666666666666664</v>
      </c>
      <c r="Q118">
        <f>(SUMIF(Table1345[petal_length],F118,Table1345[versacolor])+SUMIF(Table1345[petal_length],E118,Table1345[not versacolor]))/150</f>
        <v>0.53333333333333333</v>
      </c>
      <c r="R118">
        <f>(SUMIF(Table1345[petal_width],H118,Table1345[versacolor])+SUMIF(Table1345[petal_width],G118,Table1345[not versacolor]))/150</f>
        <v>0.37333333333333335</v>
      </c>
    </row>
    <row r="119" spans="1:18" x14ac:dyDescent="0.25">
      <c r="A119" t="str">
        <f>IF($B$3="&lt;","&gt;","&lt;")&amp;Table1345[[#This Row],[sepal_length]]</f>
        <v>&gt;6.5</v>
      </c>
      <c r="B119" t="str">
        <f>$B$3&amp;"="&amp;Table1345[[#This Row],[sepal_length]]</f>
        <v>&lt;=6.5</v>
      </c>
      <c r="C119" t="str">
        <f>IF($D$3="&lt;","&gt;","&lt;")&amp;Table1345[[#This Row],[sepal_width]]</f>
        <v>&lt;2.8</v>
      </c>
      <c r="D119" t="str">
        <f>$D$3&amp;"="&amp;Table1345[[#This Row],[sepal_width]]</f>
        <v>&gt;=2.8</v>
      </c>
      <c r="E119" t="str">
        <f>IF($F$3="&lt;","&gt;","&lt;")&amp;Table1345[[#This Row],[petal_length]]</f>
        <v>&gt;4.6</v>
      </c>
      <c r="F119" t="str">
        <f>$F$3&amp;"="&amp;Table1345[[#This Row],[petal_length]]</f>
        <v>&lt;=4.6</v>
      </c>
      <c r="G119" t="str">
        <f>IF($H$3="&lt;","&gt;","&lt;")&amp;Table1345[[#This Row],[petal_width]]</f>
        <v>&gt;1.5</v>
      </c>
      <c r="H119" t="str">
        <f>$H$3&amp;"="&amp;Table1345[[#This Row],[petal_width]]</f>
        <v>&lt;=1.5</v>
      </c>
      <c r="I119">
        <v>6.5</v>
      </c>
      <c r="J119">
        <v>2.8</v>
      </c>
      <c r="K119">
        <v>4.5999999999999996</v>
      </c>
      <c r="L119">
        <v>1.5</v>
      </c>
      <c r="M119">
        <v>1</v>
      </c>
      <c r="N119">
        <f>1-Table1345[[#This Row],[versacolor]]</f>
        <v>0</v>
      </c>
      <c r="O119">
        <f>(SUMIF(Table1345[sepal_length],B119,Table1345[versacolor])+SUMIF(Table1345[sepal_length],A119,Table1345[not versacolor]))/150</f>
        <v>0.42666666666666669</v>
      </c>
      <c r="P119">
        <f>(SUMIF(Table1345[sepal_width],D119,Table1345[versacolor])+SUMIF(Table1345[sepal_width],C119,Table1345[not versacolor]))/150</f>
        <v>0.27333333333333332</v>
      </c>
      <c r="Q119">
        <f>(SUMIF(Table1345[petal_length],F119,Table1345[versacolor])+SUMIF(Table1345[petal_length],E119,Table1345[not versacolor]))/150</f>
        <v>0.58666666666666667</v>
      </c>
      <c r="R119">
        <f>(SUMIF(Table1345[petal_width],H119,Table1345[versacolor])+SUMIF(Table1345[petal_width],G119,Table1345[not versacolor]))/150</f>
        <v>0.61333333333333329</v>
      </c>
    </row>
    <row r="120" spans="1:18" x14ac:dyDescent="0.25">
      <c r="A120" t="str">
        <f>IF($B$3="&lt;","&gt;","&lt;")&amp;Table1345[[#This Row],[sepal_length]]</f>
        <v>&gt;6.5</v>
      </c>
      <c r="B120" t="str">
        <f>$B$3&amp;"="&amp;Table1345[[#This Row],[sepal_length]]</f>
        <v>&lt;=6.5</v>
      </c>
      <c r="C120" t="str">
        <f>IF($D$3="&lt;","&gt;","&lt;")&amp;Table1345[[#This Row],[sepal_width]]</f>
        <v>&lt;3</v>
      </c>
      <c r="D120" t="str">
        <f>$D$3&amp;"="&amp;Table1345[[#This Row],[sepal_width]]</f>
        <v>&gt;=3</v>
      </c>
      <c r="E120" t="str">
        <f>IF($F$3="&lt;","&gt;","&lt;")&amp;Table1345[[#This Row],[petal_length]]</f>
        <v>&gt;5.2</v>
      </c>
      <c r="F120" t="str">
        <f>$F$3&amp;"="&amp;Table1345[[#This Row],[petal_length]]</f>
        <v>&lt;=5.2</v>
      </c>
      <c r="G120" t="str">
        <f>IF($H$3="&lt;","&gt;","&lt;")&amp;Table1345[[#This Row],[petal_width]]</f>
        <v>&gt;2</v>
      </c>
      <c r="H120" t="str">
        <f>$H$3&amp;"="&amp;Table1345[[#This Row],[petal_width]]</f>
        <v>&lt;=2</v>
      </c>
      <c r="I120">
        <v>6.5</v>
      </c>
      <c r="J120">
        <v>3</v>
      </c>
      <c r="K120">
        <v>5.2</v>
      </c>
      <c r="L120">
        <v>2</v>
      </c>
      <c r="M120">
        <v>0</v>
      </c>
      <c r="N120">
        <f>1-Table1345[[#This Row],[versacolor]]</f>
        <v>1</v>
      </c>
      <c r="O120">
        <f>(SUMIF(Table1345[sepal_length],B120,Table1345[versacolor])+SUMIF(Table1345[sepal_length],A120,Table1345[not versacolor]))/150</f>
        <v>0.42666666666666669</v>
      </c>
      <c r="P120">
        <f>(SUMIF(Table1345[sepal_width],D120,Table1345[versacolor])+SUMIF(Table1345[sepal_width],C120,Table1345[not versacolor]))/150</f>
        <v>0.26</v>
      </c>
      <c r="Q120">
        <f>(SUMIF(Table1345[petal_length],F120,Table1345[versacolor])+SUMIF(Table1345[petal_length],E120,Table1345[not versacolor]))/150</f>
        <v>0.54666666666666663</v>
      </c>
      <c r="R120">
        <f>(SUMIF(Table1345[petal_width],H120,Table1345[versacolor])+SUMIF(Table1345[petal_width],G120,Table1345[not versacolor]))/150</f>
        <v>0.48666666666666669</v>
      </c>
    </row>
    <row r="121" spans="1:18" x14ac:dyDescent="0.25">
      <c r="A121" t="str">
        <f>IF($B$3="&lt;","&gt;","&lt;")&amp;Table1345[[#This Row],[sepal_length]]</f>
        <v>&gt;6.5</v>
      </c>
      <c r="B121" t="str">
        <f>$B$3&amp;"="&amp;Table1345[[#This Row],[sepal_length]]</f>
        <v>&lt;=6.5</v>
      </c>
      <c r="C121" t="str">
        <f>IF($D$3="&lt;","&gt;","&lt;")&amp;Table1345[[#This Row],[sepal_width]]</f>
        <v>&lt;3</v>
      </c>
      <c r="D121" t="str">
        <f>$D$3&amp;"="&amp;Table1345[[#This Row],[sepal_width]]</f>
        <v>&gt;=3</v>
      </c>
      <c r="E121" t="str">
        <f>IF($F$3="&lt;","&gt;","&lt;")&amp;Table1345[[#This Row],[petal_length]]</f>
        <v>&gt;5.5</v>
      </c>
      <c r="F121" t="str">
        <f>$F$3&amp;"="&amp;Table1345[[#This Row],[petal_length]]</f>
        <v>&lt;=5.5</v>
      </c>
      <c r="G121" t="str">
        <f>IF($H$3="&lt;","&gt;","&lt;")&amp;Table1345[[#This Row],[petal_width]]</f>
        <v>&gt;1.8</v>
      </c>
      <c r="H121" t="str">
        <f>$H$3&amp;"="&amp;Table1345[[#This Row],[petal_width]]</f>
        <v>&lt;=1.8</v>
      </c>
      <c r="I121">
        <v>6.5</v>
      </c>
      <c r="J121">
        <v>3</v>
      </c>
      <c r="K121">
        <v>5.5</v>
      </c>
      <c r="L121">
        <v>1.8</v>
      </c>
      <c r="M121">
        <v>0</v>
      </c>
      <c r="N121">
        <f>1-Table1345[[#This Row],[versacolor]]</f>
        <v>1</v>
      </c>
      <c r="O121">
        <f>(SUMIF(Table1345[sepal_length],B121,Table1345[versacolor])+SUMIF(Table1345[sepal_length],A121,Table1345[not versacolor]))/150</f>
        <v>0.42666666666666669</v>
      </c>
      <c r="P121">
        <f>(SUMIF(Table1345[sepal_width],D121,Table1345[versacolor])+SUMIF(Table1345[sepal_width],C121,Table1345[not versacolor]))/150</f>
        <v>0.26</v>
      </c>
      <c r="Q121">
        <f>(SUMIF(Table1345[petal_length],F121,Table1345[versacolor])+SUMIF(Table1345[petal_length],E121,Table1345[not versacolor]))/150</f>
        <v>0.5</v>
      </c>
      <c r="R121">
        <f>(SUMIF(Table1345[petal_width],H121,Table1345[versacolor])+SUMIF(Table1345[petal_width],G121,Table1345[not versacolor]))/150</f>
        <v>0.56000000000000005</v>
      </c>
    </row>
    <row r="122" spans="1:18" x14ac:dyDescent="0.25">
      <c r="A122" t="str">
        <f>IF($B$3="&lt;","&gt;","&lt;")&amp;Table1345[[#This Row],[sepal_length]]</f>
        <v>&gt;6.5</v>
      </c>
      <c r="B122" t="str">
        <f>$B$3&amp;"="&amp;Table1345[[#This Row],[sepal_length]]</f>
        <v>&lt;=6.5</v>
      </c>
      <c r="C122" t="str">
        <f>IF($D$3="&lt;","&gt;","&lt;")&amp;Table1345[[#This Row],[sepal_width]]</f>
        <v>&lt;3</v>
      </c>
      <c r="D122" t="str">
        <f>$D$3&amp;"="&amp;Table1345[[#This Row],[sepal_width]]</f>
        <v>&gt;=3</v>
      </c>
      <c r="E122" t="str">
        <f>IF($F$3="&lt;","&gt;","&lt;")&amp;Table1345[[#This Row],[petal_length]]</f>
        <v>&gt;5.8</v>
      </c>
      <c r="F122" t="str">
        <f>$F$3&amp;"="&amp;Table1345[[#This Row],[petal_length]]</f>
        <v>&lt;=5.8</v>
      </c>
      <c r="G122" t="str">
        <f>IF($H$3="&lt;","&gt;","&lt;")&amp;Table1345[[#This Row],[petal_width]]</f>
        <v>&gt;2.2</v>
      </c>
      <c r="H122" t="str">
        <f>$H$3&amp;"="&amp;Table1345[[#This Row],[petal_width]]</f>
        <v>&lt;=2.2</v>
      </c>
      <c r="I122">
        <v>6.5</v>
      </c>
      <c r="J122">
        <v>3</v>
      </c>
      <c r="K122">
        <v>5.8</v>
      </c>
      <c r="L122">
        <v>2.2000000000000002</v>
      </c>
      <c r="M122">
        <v>0</v>
      </c>
      <c r="N122">
        <f>1-Table1345[[#This Row],[versacolor]]</f>
        <v>1</v>
      </c>
      <c r="O122">
        <f>(SUMIF(Table1345[sepal_length],B122,Table1345[versacolor])+SUMIF(Table1345[sepal_length],A122,Table1345[not versacolor]))/150</f>
        <v>0.42666666666666669</v>
      </c>
      <c r="P122">
        <f>(SUMIF(Table1345[sepal_width],D122,Table1345[versacolor])+SUMIF(Table1345[sepal_width],C122,Table1345[not versacolor]))/150</f>
        <v>0.26</v>
      </c>
      <c r="Q122">
        <f>(SUMIF(Table1345[petal_length],F122,Table1345[versacolor])+SUMIF(Table1345[petal_length],E122,Table1345[not versacolor]))/150</f>
        <v>0.42</v>
      </c>
      <c r="R122">
        <f>(SUMIF(Table1345[petal_width],H122,Table1345[versacolor])+SUMIF(Table1345[petal_width],G122,Table1345[not versacolor]))/150</f>
        <v>0.42666666666666669</v>
      </c>
    </row>
    <row r="123" spans="1:18" x14ac:dyDescent="0.25">
      <c r="A123" t="str">
        <f>IF($B$3="&lt;","&gt;","&lt;")&amp;Table1345[[#This Row],[sepal_length]]</f>
        <v>&gt;6.5</v>
      </c>
      <c r="B123" t="str">
        <f>$B$3&amp;"="&amp;Table1345[[#This Row],[sepal_length]]</f>
        <v>&lt;=6.5</v>
      </c>
      <c r="C123" t="str">
        <f>IF($D$3="&lt;","&gt;","&lt;")&amp;Table1345[[#This Row],[sepal_width]]</f>
        <v>&lt;3.2</v>
      </c>
      <c r="D123" t="str">
        <f>$D$3&amp;"="&amp;Table1345[[#This Row],[sepal_width]]</f>
        <v>&gt;=3.2</v>
      </c>
      <c r="E123" t="str">
        <f>IF($F$3="&lt;","&gt;","&lt;")&amp;Table1345[[#This Row],[petal_length]]</f>
        <v>&gt;5.1</v>
      </c>
      <c r="F123" t="str">
        <f>$F$3&amp;"="&amp;Table1345[[#This Row],[petal_length]]</f>
        <v>&lt;=5.1</v>
      </c>
      <c r="G123" t="str">
        <f>IF($H$3="&lt;","&gt;","&lt;")&amp;Table1345[[#This Row],[petal_width]]</f>
        <v>&gt;2</v>
      </c>
      <c r="H123" t="str">
        <f>$H$3&amp;"="&amp;Table1345[[#This Row],[petal_width]]</f>
        <v>&lt;=2</v>
      </c>
      <c r="I123">
        <v>6.5</v>
      </c>
      <c r="J123">
        <v>3.2</v>
      </c>
      <c r="K123">
        <v>5.0999999999999996</v>
      </c>
      <c r="L123">
        <v>2</v>
      </c>
      <c r="M123">
        <v>0</v>
      </c>
      <c r="N123">
        <f>1-Table1345[[#This Row],[versacolor]]</f>
        <v>1</v>
      </c>
      <c r="O123">
        <f>(SUMIF(Table1345[sepal_length],B123,Table1345[versacolor])+SUMIF(Table1345[sepal_length],A123,Table1345[not versacolor]))/150</f>
        <v>0.42666666666666669</v>
      </c>
      <c r="P123">
        <f>(SUMIF(Table1345[sepal_width],D123,Table1345[versacolor])+SUMIF(Table1345[sepal_width],C123,Table1345[not versacolor]))/150</f>
        <v>0.36666666666666664</v>
      </c>
      <c r="Q123">
        <f>(SUMIF(Table1345[petal_length],F123,Table1345[versacolor])+SUMIF(Table1345[petal_length],E123,Table1345[not versacolor]))/150</f>
        <v>0.56000000000000005</v>
      </c>
      <c r="R123">
        <f>(SUMIF(Table1345[petal_width],H123,Table1345[versacolor])+SUMIF(Table1345[petal_width],G123,Table1345[not versacolor]))/150</f>
        <v>0.48666666666666669</v>
      </c>
    </row>
    <row r="124" spans="1:18" x14ac:dyDescent="0.25">
      <c r="A124" t="str">
        <f>IF($B$3="&lt;","&gt;","&lt;")&amp;Table1345[[#This Row],[sepal_length]]</f>
        <v>&gt;6.6</v>
      </c>
      <c r="B124" t="str">
        <f>$B$3&amp;"="&amp;Table1345[[#This Row],[sepal_length]]</f>
        <v>&lt;=6.6</v>
      </c>
      <c r="C124" t="str">
        <f>IF($D$3="&lt;","&gt;","&lt;")&amp;Table1345[[#This Row],[sepal_width]]</f>
        <v>&lt;2.9</v>
      </c>
      <c r="D124" t="str">
        <f>$D$3&amp;"="&amp;Table1345[[#This Row],[sepal_width]]</f>
        <v>&gt;=2.9</v>
      </c>
      <c r="E124" t="str">
        <f>IF($F$3="&lt;","&gt;","&lt;")&amp;Table1345[[#This Row],[petal_length]]</f>
        <v>&gt;4.6</v>
      </c>
      <c r="F124" t="str">
        <f>$F$3&amp;"="&amp;Table1345[[#This Row],[petal_length]]</f>
        <v>&lt;=4.6</v>
      </c>
      <c r="G124" t="str">
        <f>IF($H$3="&lt;","&gt;","&lt;")&amp;Table1345[[#This Row],[petal_width]]</f>
        <v>&gt;1.3</v>
      </c>
      <c r="H124" t="str">
        <f>$H$3&amp;"="&amp;Table1345[[#This Row],[petal_width]]</f>
        <v>&lt;=1.3</v>
      </c>
      <c r="I124">
        <v>6.6</v>
      </c>
      <c r="J124">
        <v>2.9</v>
      </c>
      <c r="K124">
        <v>4.5999999999999996</v>
      </c>
      <c r="L124">
        <v>1.3</v>
      </c>
      <c r="M124">
        <v>1</v>
      </c>
      <c r="N124">
        <f>1-Table1345[[#This Row],[versacolor]]</f>
        <v>0</v>
      </c>
      <c r="O124">
        <f>(SUMIF(Table1345[sepal_length],B124,Table1345[versacolor])+SUMIF(Table1345[sepal_length],A124,Table1345[not versacolor]))/150</f>
        <v>0.44</v>
      </c>
      <c r="P124">
        <f>(SUMIF(Table1345[sepal_width],D124,Table1345[versacolor])+SUMIF(Table1345[sepal_width],C124,Table1345[not versacolor]))/150</f>
        <v>0.28666666666666668</v>
      </c>
      <c r="Q124">
        <f>(SUMIF(Table1345[petal_length],F124,Table1345[versacolor])+SUMIF(Table1345[petal_length],E124,Table1345[not versacolor]))/150</f>
        <v>0.58666666666666667</v>
      </c>
      <c r="R124">
        <f>(SUMIF(Table1345[petal_width],H124,Table1345[versacolor])+SUMIF(Table1345[petal_width],G124,Table1345[not versacolor]))/150</f>
        <v>0.52</v>
      </c>
    </row>
    <row r="125" spans="1:18" x14ac:dyDescent="0.25">
      <c r="A125" t="str">
        <f>IF($B$3="&lt;","&gt;","&lt;")&amp;Table1345[[#This Row],[sepal_length]]</f>
        <v>&gt;6.6</v>
      </c>
      <c r="B125" t="str">
        <f>$B$3&amp;"="&amp;Table1345[[#This Row],[sepal_length]]</f>
        <v>&lt;=6.6</v>
      </c>
      <c r="C125" t="str">
        <f>IF($D$3="&lt;","&gt;","&lt;")&amp;Table1345[[#This Row],[sepal_width]]</f>
        <v>&lt;3</v>
      </c>
      <c r="D125" t="str">
        <f>$D$3&amp;"="&amp;Table1345[[#This Row],[sepal_width]]</f>
        <v>&gt;=3</v>
      </c>
      <c r="E125" t="str">
        <f>IF($F$3="&lt;","&gt;","&lt;")&amp;Table1345[[#This Row],[petal_length]]</f>
        <v>&gt;4.4</v>
      </c>
      <c r="F125" t="str">
        <f>$F$3&amp;"="&amp;Table1345[[#This Row],[petal_length]]</f>
        <v>&lt;=4.4</v>
      </c>
      <c r="G125" t="str">
        <f>IF($H$3="&lt;","&gt;","&lt;")&amp;Table1345[[#This Row],[petal_width]]</f>
        <v>&gt;1.4</v>
      </c>
      <c r="H125" t="str">
        <f>$H$3&amp;"="&amp;Table1345[[#This Row],[petal_width]]</f>
        <v>&lt;=1.4</v>
      </c>
      <c r="I125">
        <v>6.6</v>
      </c>
      <c r="J125">
        <v>3</v>
      </c>
      <c r="K125">
        <v>4.4000000000000004</v>
      </c>
      <c r="L125">
        <v>1.4</v>
      </c>
      <c r="M125">
        <v>1</v>
      </c>
      <c r="N125">
        <f>1-Table1345[[#This Row],[versacolor]]</f>
        <v>0</v>
      </c>
      <c r="O125">
        <f>(SUMIF(Table1345[sepal_length],B125,Table1345[versacolor])+SUMIF(Table1345[sepal_length],A125,Table1345[not versacolor]))/150</f>
        <v>0.44</v>
      </c>
      <c r="P125">
        <f>(SUMIF(Table1345[sepal_width],D125,Table1345[versacolor])+SUMIF(Table1345[sepal_width],C125,Table1345[not versacolor]))/150</f>
        <v>0.26</v>
      </c>
      <c r="Q125">
        <f>(SUMIF(Table1345[petal_length],F125,Table1345[versacolor])+SUMIF(Table1345[petal_length],E125,Table1345[not versacolor]))/150</f>
        <v>0.52666666666666662</v>
      </c>
      <c r="R125">
        <f>(SUMIF(Table1345[petal_width],H125,Table1345[versacolor])+SUMIF(Table1345[petal_width],G125,Table1345[not versacolor]))/150</f>
        <v>0.56000000000000005</v>
      </c>
    </row>
    <row r="126" spans="1:18" x14ac:dyDescent="0.25">
      <c r="A126" t="str">
        <f>IF($B$3="&lt;","&gt;","&lt;")&amp;Table1345[[#This Row],[sepal_length]]</f>
        <v>&gt;6.7</v>
      </c>
      <c r="B126" t="str">
        <f>$B$3&amp;"="&amp;Table1345[[#This Row],[sepal_length]]</f>
        <v>&lt;=6.7</v>
      </c>
      <c r="C126" t="str">
        <f>IF($D$3="&lt;","&gt;","&lt;")&amp;Table1345[[#This Row],[sepal_width]]</f>
        <v>&lt;2.5</v>
      </c>
      <c r="D126" t="str">
        <f>$D$3&amp;"="&amp;Table1345[[#This Row],[sepal_width]]</f>
        <v>&gt;=2.5</v>
      </c>
      <c r="E126" t="str">
        <f>IF($F$3="&lt;","&gt;","&lt;")&amp;Table1345[[#This Row],[petal_length]]</f>
        <v>&gt;5.8</v>
      </c>
      <c r="F126" t="str">
        <f>$F$3&amp;"="&amp;Table1345[[#This Row],[petal_length]]</f>
        <v>&lt;=5.8</v>
      </c>
      <c r="G126" t="str">
        <f>IF($H$3="&lt;","&gt;","&lt;")&amp;Table1345[[#This Row],[petal_width]]</f>
        <v>&gt;1.8</v>
      </c>
      <c r="H126" t="str">
        <f>$H$3&amp;"="&amp;Table1345[[#This Row],[petal_width]]</f>
        <v>&lt;=1.8</v>
      </c>
      <c r="I126">
        <v>6.7</v>
      </c>
      <c r="J126">
        <v>2.5</v>
      </c>
      <c r="K126">
        <v>5.8</v>
      </c>
      <c r="L126">
        <v>1.8</v>
      </c>
      <c r="M126">
        <v>0</v>
      </c>
      <c r="N126">
        <f>1-Table1345[[#This Row],[versacolor]]</f>
        <v>1</v>
      </c>
      <c r="O126">
        <f>(SUMIF(Table1345[sepal_length],B126,Table1345[versacolor])+SUMIF(Table1345[sepal_length],A126,Table1345[not versacolor]))/150</f>
        <v>0.42666666666666669</v>
      </c>
      <c r="P126">
        <f>(SUMIF(Table1345[sepal_width],D126,Table1345[versacolor])+SUMIF(Table1345[sepal_width],C126,Table1345[not versacolor]))/150</f>
        <v>0.28666666666666668</v>
      </c>
      <c r="Q126">
        <f>(SUMIF(Table1345[petal_length],F126,Table1345[versacolor])+SUMIF(Table1345[petal_length],E126,Table1345[not versacolor]))/150</f>
        <v>0.42</v>
      </c>
      <c r="R126">
        <f>(SUMIF(Table1345[petal_width],H126,Table1345[versacolor])+SUMIF(Table1345[petal_width],G126,Table1345[not versacolor]))/150</f>
        <v>0.56000000000000005</v>
      </c>
    </row>
    <row r="127" spans="1:18" x14ac:dyDescent="0.25">
      <c r="A127" t="str">
        <f>IF($B$3="&lt;","&gt;","&lt;")&amp;Table1345[[#This Row],[sepal_length]]</f>
        <v>&gt;6.7</v>
      </c>
      <c r="B127" t="str">
        <f>$B$3&amp;"="&amp;Table1345[[#This Row],[sepal_length]]</f>
        <v>&lt;=6.7</v>
      </c>
      <c r="C127" t="str">
        <f>IF($D$3="&lt;","&gt;","&lt;")&amp;Table1345[[#This Row],[sepal_width]]</f>
        <v>&lt;3</v>
      </c>
      <c r="D127" t="str">
        <f>$D$3&amp;"="&amp;Table1345[[#This Row],[sepal_width]]</f>
        <v>&gt;=3</v>
      </c>
      <c r="E127" t="str">
        <f>IF($F$3="&lt;","&gt;","&lt;")&amp;Table1345[[#This Row],[petal_length]]</f>
        <v>&gt;5</v>
      </c>
      <c r="F127" t="str">
        <f>$F$3&amp;"="&amp;Table1345[[#This Row],[petal_length]]</f>
        <v>&lt;=5</v>
      </c>
      <c r="G127" t="str">
        <f>IF($H$3="&lt;","&gt;","&lt;")&amp;Table1345[[#This Row],[petal_width]]</f>
        <v>&gt;1.7</v>
      </c>
      <c r="H127" t="str">
        <f>$H$3&amp;"="&amp;Table1345[[#This Row],[petal_width]]</f>
        <v>&lt;=1.7</v>
      </c>
      <c r="I127">
        <v>6.7</v>
      </c>
      <c r="J127">
        <v>3</v>
      </c>
      <c r="K127">
        <v>5</v>
      </c>
      <c r="L127">
        <v>1.7</v>
      </c>
      <c r="M127">
        <v>1</v>
      </c>
      <c r="N127">
        <f>1-Table1345[[#This Row],[versacolor]]</f>
        <v>0</v>
      </c>
      <c r="O127">
        <f>(SUMIF(Table1345[sepal_length],B127,Table1345[versacolor])+SUMIF(Table1345[sepal_length],A127,Table1345[not versacolor]))/150</f>
        <v>0.42666666666666669</v>
      </c>
      <c r="P127">
        <f>(SUMIF(Table1345[sepal_width],D127,Table1345[versacolor])+SUMIF(Table1345[sepal_width],C127,Table1345[not versacolor]))/150</f>
        <v>0.26</v>
      </c>
      <c r="Q127">
        <f>(SUMIF(Table1345[petal_length],F127,Table1345[versacolor])+SUMIF(Table1345[petal_length],E127,Table1345[not versacolor]))/150</f>
        <v>0.6</v>
      </c>
      <c r="R127">
        <f>(SUMIF(Table1345[petal_width],H127,Table1345[versacolor])+SUMIF(Table1345[petal_width],G127,Table1345[not versacolor]))/150</f>
        <v>0.62666666666666671</v>
      </c>
    </row>
    <row r="128" spans="1:18" x14ac:dyDescent="0.25">
      <c r="A128" t="str">
        <f>IF($B$3="&lt;","&gt;","&lt;")&amp;Table1345[[#This Row],[sepal_length]]</f>
        <v>&gt;6.7</v>
      </c>
      <c r="B128" t="str">
        <f>$B$3&amp;"="&amp;Table1345[[#This Row],[sepal_length]]</f>
        <v>&lt;=6.7</v>
      </c>
      <c r="C128" t="str">
        <f>IF($D$3="&lt;","&gt;","&lt;")&amp;Table1345[[#This Row],[sepal_width]]</f>
        <v>&lt;3</v>
      </c>
      <c r="D128" t="str">
        <f>$D$3&amp;"="&amp;Table1345[[#This Row],[sepal_width]]</f>
        <v>&gt;=3</v>
      </c>
      <c r="E128" t="str">
        <f>IF($F$3="&lt;","&gt;","&lt;")&amp;Table1345[[#This Row],[petal_length]]</f>
        <v>&gt;5.2</v>
      </c>
      <c r="F128" t="str">
        <f>$F$3&amp;"="&amp;Table1345[[#This Row],[petal_length]]</f>
        <v>&lt;=5.2</v>
      </c>
      <c r="G128" t="str">
        <f>IF($H$3="&lt;","&gt;","&lt;")&amp;Table1345[[#This Row],[petal_width]]</f>
        <v>&gt;2.3</v>
      </c>
      <c r="H128" t="str">
        <f>$H$3&amp;"="&amp;Table1345[[#This Row],[petal_width]]</f>
        <v>&lt;=2.3</v>
      </c>
      <c r="I128">
        <v>6.7</v>
      </c>
      <c r="J128">
        <v>3</v>
      </c>
      <c r="K128">
        <v>5.2</v>
      </c>
      <c r="L128">
        <v>2.2999999999999998</v>
      </c>
      <c r="M128">
        <v>0</v>
      </c>
      <c r="N128">
        <f>1-Table1345[[#This Row],[versacolor]]</f>
        <v>1</v>
      </c>
      <c r="O128">
        <f>(SUMIF(Table1345[sepal_length],B128,Table1345[versacolor])+SUMIF(Table1345[sepal_length],A128,Table1345[not versacolor]))/150</f>
        <v>0.42666666666666669</v>
      </c>
      <c r="P128">
        <f>(SUMIF(Table1345[sepal_width],D128,Table1345[versacolor])+SUMIF(Table1345[sepal_width],C128,Table1345[not versacolor]))/150</f>
        <v>0.26</v>
      </c>
      <c r="Q128">
        <f>(SUMIF(Table1345[petal_length],F128,Table1345[versacolor])+SUMIF(Table1345[petal_length],E128,Table1345[not versacolor]))/150</f>
        <v>0.54666666666666663</v>
      </c>
      <c r="R128">
        <f>(SUMIF(Table1345[petal_width],H128,Table1345[versacolor])+SUMIF(Table1345[petal_width],G128,Table1345[not versacolor]))/150</f>
        <v>0.37333333333333335</v>
      </c>
    </row>
    <row r="129" spans="1:18" x14ac:dyDescent="0.25">
      <c r="A129" t="str">
        <f>IF($B$3="&lt;","&gt;","&lt;")&amp;Table1345[[#This Row],[sepal_length]]</f>
        <v>&gt;6.7</v>
      </c>
      <c r="B129" t="str">
        <f>$B$3&amp;"="&amp;Table1345[[#This Row],[sepal_length]]</f>
        <v>&lt;=6.7</v>
      </c>
      <c r="C129" t="str">
        <f>IF($D$3="&lt;","&gt;","&lt;")&amp;Table1345[[#This Row],[sepal_width]]</f>
        <v>&lt;3.1</v>
      </c>
      <c r="D129" t="str">
        <f>$D$3&amp;"="&amp;Table1345[[#This Row],[sepal_width]]</f>
        <v>&gt;=3.1</v>
      </c>
      <c r="E129" t="str">
        <f>IF($F$3="&lt;","&gt;","&lt;")&amp;Table1345[[#This Row],[petal_length]]</f>
        <v>&gt;4.4</v>
      </c>
      <c r="F129" t="str">
        <f>$F$3&amp;"="&amp;Table1345[[#This Row],[petal_length]]</f>
        <v>&lt;=4.4</v>
      </c>
      <c r="G129" t="str">
        <f>IF($H$3="&lt;","&gt;","&lt;")&amp;Table1345[[#This Row],[petal_width]]</f>
        <v>&gt;1.4</v>
      </c>
      <c r="H129" t="str">
        <f>$H$3&amp;"="&amp;Table1345[[#This Row],[petal_width]]</f>
        <v>&lt;=1.4</v>
      </c>
      <c r="I129">
        <v>6.7</v>
      </c>
      <c r="J129">
        <v>3.1</v>
      </c>
      <c r="K129">
        <v>4.4000000000000004</v>
      </c>
      <c r="L129">
        <v>1.4</v>
      </c>
      <c r="M129">
        <v>1</v>
      </c>
      <c r="N129">
        <f>1-Table1345[[#This Row],[versacolor]]</f>
        <v>0</v>
      </c>
      <c r="O129">
        <f>(SUMIF(Table1345[sepal_length],B129,Table1345[versacolor])+SUMIF(Table1345[sepal_length],A129,Table1345[not versacolor]))/150</f>
        <v>0.42666666666666669</v>
      </c>
      <c r="P129">
        <f>(SUMIF(Table1345[sepal_width],D129,Table1345[versacolor])+SUMIF(Table1345[sepal_width],C129,Table1345[not versacolor]))/150</f>
        <v>0.32666666666666666</v>
      </c>
      <c r="Q129">
        <f>(SUMIF(Table1345[petal_length],F129,Table1345[versacolor])+SUMIF(Table1345[petal_length],E129,Table1345[not versacolor]))/150</f>
        <v>0.52666666666666662</v>
      </c>
      <c r="R129">
        <f>(SUMIF(Table1345[petal_width],H129,Table1345[versacolor])+SUMIF(Table1345[petal_width],G129,Table1345[not versacolor]))/150</f>
        <v>0.56000000000000005</v>
      </c>
    </row>
    <row r="130" spans="1:18" x14ac:dyDescent="0.25">
      <c r="A130" t="str">
        <f>IF($B$3="&lt;","&gt;","&lt;")&amp;Table1345[[#This Row],[sepal_length]]</f>
        <v>&gt;6.7</v>
      </c>
      <c r="B130" t="str">
        <f>$B$3&amp;"="&amp;Table1345[[#This Row],[sepal_length]]</f>
        <v>&lt;=6.7</v>
      </c>
      <c r="C130" t="str">
        <f>IF($D$3="&lt;","&gt;","&lt;")&amp;Table1345[[#This Row],[sepal_width]]</f>
        <v>&lt;3.1</v>
      </c>
      <c r="D130" t="str">
        <f>$D$3&amp;"="&amp;Table1345[[#This Row],[sepal_width]]</f>
        <v>&gt;=3.1</v>
      </c>
      <c r="E130" t="str">
        <f>IF($F$3="&lt;","&gt;","&lt;")&amp;Table1345[[#This Row],[petal_length]]</f>
        <v>&gt;4.7</v>
      </c>
      <c r="F130" t="str">
        <f>$F$3&amp;"="&amp;Table1345[[#This Row],[petal_length]]</f>
        <v>&lt;=4.7</v>
      </c>
      <c r="G130" t="str">
        <f>IF($H$3="&lt;","&gt;","&lt;")&amp;Table1345[[#This Row],[petal_width]]</f>
        <v>&gt;1.5</v>
      </c>
      <c r="H130" t="str">
        <f>$H$3&amp;"="&amp;Table1345[[#This Row],[petal_width]]</f>
        <v>&lt;=1.5</v>
      </c>
      <c r="I130">
        <v>6.7</v>
      </c>
      <c r="J130">
        <v>3.1</v>
      </c>
      <c r="K130">
        <v>4.7</v>
      </c>
      <c r="L130">
        <v>1.5</v>
      </c>
      <c r="M130">
        <v>1</v>
      </c>
      <c r="N130">
        <f>1-Table1345[[#This Row],[versacolor]]</f>
        <v>0</v>
      </c>
      <c r="O130">
        <f>(SUMIF(Table1345[sepal_length],B130,Table1345[versacolor])+SUMIF(Table1345[sepal_length],A130,Table1345[not versacolor]))/150</f>
        <v>0.42666666666666669</v>
      </c>
      <c r="P130">
        <f>(SUMIF(Table1345[sepal_width],D130,Table1345[versacolor])+SUMIF(Table1345[sepal_width],C130,Table1345[not versacolor]))/150</f>
        <v>0.32666666666666666</v>
      </c>
      <c r="Q130">
        <f>(SUMIF(Table1345[petal_length],F130,Table1345[versacolor])+SUMIF(Table1345[petal_length],E130,Table1345[not versacolor]))/150</f>
        <v>0.62</v>
      </c>
      <c r="R130">
        <f>(SUMIF(Table1345[petal_width],H130,Table1345[versacolor])+SUMIF(Table1345[petal_width],G130,Table1345[not versacolor]))/150</f>
        <v>0.61333333333333329</v>
      </c>
    </row>
    <row r="131" spans="1:18" x14ac:dyDescent="0.25">
      <c r="A131" t="str">
        <f>IF($B$3="&lt;","&gt;","&lt;")&amp;Table1345[[#This Row],[sepal_length]]</f>
        <v>&gt;6.7</v>
      </c>
      <c r="B131" t="str">
        <f>$B$3&amp;"="&amp;Table1345[[#This Row],[sepal_length]]</f>
        <v>&lt;=6.7</v>
      </c>
      <c r="C131" t="str">
        <f>IF($D$3="&lt;","&gt;","&lt;")&amp;Table1345[[#This Row],[sepal_width]]</f>
        <v>&lt;3.1</v>
      </c>
      <c r="D131" t="str">
        <f>$D$3&amp;"="&amp;Table1345[[#This Row],[sepal_width]]</f>
        <v>&gt;=3.1</v>
      </c>
      <c r="E131" t="str">
        <f>IF($F$3="&lt;","&gt;","&lt;")&amp;Table1345[[#This Row],[petal_length]]</f>
        <v>&gt;5.6</v>
      </c>
      <c r="F131" t="str">
        <f>$F$3&amp;"="&amp;Table1345[[#This Row],[petal_length]]</f>
        <v>&lt;=5.6</v>
      </c>
      <c r="G131" t="str">
        <f>IF($H$3="&lt;","&gt;","&lt;")&amp;Table1345[[#This Row],[petal_width]]</f>
        <v>&gt;2.4</v>
      </c>
      <c r="H131" t="str">
        <f>$H$3&amp;"="&amp;Table1345[[#This Row],[petal_width]]</f>
        <v>&lt;=2.4</v>
      </c>
      <c r="I131">
        <v>6.7</v>
      </c>
      <c r="J131">
        <v>3.1</v>
      </c>
      <c r="K131">
        <v>5.6</v>
      </c>
      <c r="L131">
        <v>2.4</v>
      </c>
      <c r="M131">
        <v>0</v>
      </c>
      <c r="N131">
        <f>1-Table1345[[#This Row],[versacolor]]</f>
        <v>1</v>
      </c>
      <c r="O131">
        <f>(SUMIF(Table1345[sepal_length],B131,Table1345[versacolor])+SUMIF(Table1345[sepal_length],A131,Table1345[not versacolor]))/150</f>
        <v>0.42666666666666669</v>
      </c>
      <c r="P131">
        <f>(SUMIF(Table1345[sepal_width],D131,Table1345[versacolor])+SUMIF(Table1345[sepal_width],C131,Table1345[not versacolor]))/150</f>
        <v>0.32666666666666666</v>
      </c>
      <c r="Q131">
        <f>(SUMIF(Table1345[petal_length],F131,Table1345[versacolor])+SUMIF(Table1345[petal_length],E131,Table1345[not versacolor]))/150</f>
        <v>0.46</v>
      </c>
      <c r="R131">
        <f>(SUMIF(Table1345[petal_width],H131,Table1345[versacolor])+SUMIF(Table1345[petal_width],G131,Table1345[not versacolor]))/150</f>
        <v>0.35333333333333333</v>
      </c>
    </row>
    <row r="132" spans="1:18" x14ac:dyDescent="0.25">
      <c r="A132" t="str">
        <f>IF($B$3="&lt;","&gt;","&lt;")&amp;Table1345[[#This Row],[sepal_length]]</f>
        <v>&gt;6.7</v>
      </c>
      <c r="B132" t="str">
        <f>$B$3&amp;"="&amp;Table1345[[#This Row],[sepal_length]]</f>
        <v>&lt;=6.7</v>
      </c>
      <c r="C132" t="str">
        <f>IF($D$3="&lt;","&gt;","&lt;")&amp;Table1345[[#This Row],[sepal_width]]</f>
        <v>&lt;3.3</v>
      </c>
      <c r="D132" t="str">
        <f>$D$3&amp;"="&amp;Table1345[[#This Row],[sepal_width]]</f>
        <v>&gt;=3.3</v>
      </c>
      <c r="E132" t="str">
        <f>IF($F$3="&lt;","&gt;","&lt;")&amp;Table1345[[#This Row],[petal_length]]</f>
        <v>&gt;5.7</v>
      </c>
      <c r="F132" t="str">
        <f>$F$3&amp;"="&amp;Table1345[[#This Row],[petal_length]]</f>
        <v>&lt;=5.7</v>
      </c>
      <c r="G132" t="str">
        <f>IF($H$3="&lt;","&gt;","&lt;")&amp;Table1345[[#This Row],[petal_width]]</f>
        <v>&gt;2.1</v>
      </c>
      <c r="H132" t="str">
        <f>$H$3&amp;"="&amp;Table1345[[#This Row],[petal_width]]</f>
        <v>&lt;=2.1</v>
      </c>
      <c r="I132">
        <v>6.7</v>
      </c>
      <c r="J132">
        <v>3.3</v>
      </c>
      <c r="K132">
        <v>5.7</v>
      </c>
      <c r="L132">
        <v>2.1</v>
      </c>
      <c r="M132">
        <v>0</v>
      </c>
      <c r="N132">
        <f>1-Table1345[[#This Row],[versacolor]]</f>
        <v>1</v>
      </c>
      <c r="O132">
        <f>(SUMIF(Table1345[sepal_length],B132,Table1345[versacolor])+SUMIF(Table1345[sepal_length],A132,Table1345[not versacolor]))/150</f>
        <v>0.42666666666666669</v>
      </c>
      <c r="P132">
        <f>(SUMIF(Table1345[sepal_width],D132,Table1345[versacolor])+SUMIF(Table1345[sepal_width],C132,Table1345[not versacolor]))/150</f>
        <v>0.41333333333333333</v>
      </c>
      <c r="Q132">
        <f>(SUMIF(Table1345[petal_length],F132,Table1345[versacolor])+SUMIF(Table1345[petal_length],E132,Table1345[not versacolor]))/150</f>
        <v>0.44</v>
      </c>
      <c r="R132">
        <f>(SUMIF(Table1345[petal_width],H132,Table1345[versacolor])+SUMIF(Table1345[petal_width],G132,Table1345[not versacolor]))/150</f>
        <v>0.44666666666666666</v>
      </c>
    </row>
    <row r="133" spans="1:18" x14ac:dyDescent="0.25">
      <c r="A133" t="str">
        <f>IF($B$3="&lt;","&gt;","&lt;")&amp;Table1345[[#This Row],[sepal_length]]</f>
        <v>&gt;6.7</v>
      </c>
      <c r="B133" t="str">
        <f>$B$3&amp;"="&amp;Table1345[[#This Row],[sepal_length]]</f>
        <v>&lt;=6.7</v>
      </c>
      <c r="C133" t="str">
        <f>IF($D$3="&lt;","&gt;","&lt;")&amp;Table1345[[#This Row],[sepal_width]]</f>
        <v>&lt;3.3</v>
      </c>
      <c r="D133" t="str">
        <f>$D$3&amp;"="&amp;Table1345[[#This Row],[sepal_width]]</f>
        <v>&gt;=3.3</v>
      </c>
      <c r="E133" t="str">
        <f>IF($F$3="&lt;","&gt;","&lt;")&amp;Table1345[[#This Row],[petal_length]]</f>
        <v>&gt;5.7</v>
      </c>
      <c r="F133" t="str">
        <f>$F$3&amp;"="&amp;Table1345[[#This Row],[petal_length]]</f>
        <v>&lt;=5.7</v>
      </c>
      <c r="G133" t="str">
        <f>IF($H$3="&lt;","&gt;","&lt;")&amp;Table1345[[#This Row],[petal_width]]</f>
        <v>&gt;2.5</v>
      </c>
      <c r="H133" t="str">
        <f>$H$3&amp;"="&amp;Table1345[[#This Row],[petal_width]]</f>
        <v>&lt;=2.5</v>
      </c>
      <c r="I133">
        <v>6.7</v>
      </c>
      <c r="J133">
        <v>3.3</v>
      </c>
      <c r="K133">
        <v>5.7</v>
      </c>
      <c r="L133">
        <v>2.5</v>
      </c>
      <c r="M133">
        <v>0</v>
      </c>
      <c r="N133">
        <f>1-Table1345[[#This Row],[versacolor]]</f>
        <v>1</v>
      </c>
      <c r="O133">
        <f>(SUMIF(Table1345[sepal_length],B133,Table1345[versacolor])+SUMIF(Table1345[sepal_length],A133,Table1345[not versacolor]))/150</f>
        <v>0.42666666666666669</v>
      </c>
      <c r="P133">
        <f>(SUMIF(Table1345[sepal_width],D133,Table1345[versacolor])+SUMIF(Table1345[sepal_width],C133,Table1345[not versacolor]))/150</f>
        <v>0.41333333333333333</v>
      </c>
      <c r="Q133">
        <f>(SUMIF(Table1345[petal_length],F133,Table1345[versacolor])+SUMIF(Table1345[petal_length],E133,Table1345[not versacolor]))/150</f>
        <v>0.44</v>
      </c>
      <c r="R133">
        <f>(SUMIF(Table1345[petal_width],H133,Table1345[versacolor])+SUMIF(Table1345[petal_width],G133,Table1345[not versacolor]))/150</f>
        <v>0.33333333333333331</v>
      </c>
    </row>
    <row r="134" spans="1:18" x14ac:dyDescent="0.25">
      <c r="A134" t="str">
        <f>IF($B$3="&lt;","&gt;","&lt;")&amp;Table1345[[#This Row],[sepal_length]]</f>
        <v>&gt;6.8</v>
      </c>
      <c r="B134" t="str">
        <f>$B$3&amp;"="&amp;Table1345[[#This Row],[sepal_length]]</f>
        <v>&lt;=6.8</v>
      </c>
      <c r="C134" t="str">
        <f>IF($D$3="&lt;","&gt;","&lt;")&amp;Table1345[[#This Row],[sepal_width]]</f>
        <v>&lt;2.8</v>
      </c>
      <c r="D134" t="str">
        <f>$D$3&amp;"="&amp;Table1345[[#This Row],[sepal_width]]</f>
        <v>&gt;=2.8</v>
      </c>
      <c r="E134" t="str">
        <f>IF($F$3="&lt;","&gt;","&lt;")&amp;Table1345[[#This Row],[petal_length]]</f>
        <v>&gt;4.8</v>
      </c>
      <c r="F134" t="str">
        <f>$F$3&amp;"="&amp;Table1345[[#This Row],[petal_length]]</f>
        <v>&lt;=4.8</v>
      </c>
      <c r="G134" t="str">
        <f>IF($H$3="&lt;","&gt;","&lt;")&amp;Table1345[[#This Row],[petal_width]]</f>
        <v>&gt;1.4</v>
      </c>
      <c r="H134" t="str">
        <f>$H$3&amp;"="&amp;Table1345[[#This Row],[petal_width]]</f>
        <v>&lt;=1.4</v>
      </c>
      <c r="I134">
        <v>6.8</v>
      </c>
      <c r="J134">
        <v>2.8</v>
      </c>
      <c r="K134">
        <v>4.8</v>
      </c>
      <c r="L134">
        <v>1.4</v>
      </c>
      <c r="M134">
        <v>1</v>
      </c>
      <c r="N134">
        <f>1-Table1345[[#This Row],[versacolor]]</f>
        <v>0</v>
      </c>
      <c r="O134">
        <f>(SUMIF(Table1345[sepal_length],B134,Table1345[versacolor])+SUMIF(Table1345[sepal_length],A134,Table1345[not versacolor]))/150</f>
        <v>0.42</v>
      </c>
      <c r="P134">
        <f>(SUMIF(Table1345[sepal_width],D134,Table1345[versacolor])+SUMIF(Table1345[sepal_width],C134,Table1345[not versacolor]))/150</f>
        <v>0.27333333333333332</v>
      </c>
      <c r="Q134">
        <f>(SUMIF(Table1345[petal_length],F134,Table1345[versacolor])+SUMIF(Table1345[petal_length],E134,Table1345[not versacolor]))/150</f>
        <v>0.62</v>
      </c>
      <c r="R134">
        <f>(SUMIF(Table1345[petal_width],H134,Table1345[versacolor])+SUMIF(Table1345[petal_width],G134,Table1345[not versacolor]))/150</f>
        <v>0.56000000000000005</v>
      </c>
    </row>
    <row r="135" spans="1:18" x14ac:dyDescent="0.25">
      <c r="A135" t="str">
        <f>IF($B$3="&lt;","&gt;","&lt;")&amp;Table1345[[#This Row],[sepal_length]]</f>
        <v>&gt;6.8</v>
      </c>
      <c r="B135" t="str">
        <f>$B$3&amp;"="&amp;Table1345[[#This Row],[sepal_length]]</f>
        <v>&lt;=6.8</v>
      </c>
      <c r="C135" t="str">
        <f>IF($D$3="&lt;","&gt;","&lt;")&amp;Table1345[[#This Row],[sepal_width]]</f>
        <v>&lt;3</v>
      </c>
      <c r="D135" t="str">
        <f>$D$3&amp;"="&amp;Table1345[[#This Row],[sepal_width]]</f>
        <v>&gt;=3</v>
      </c>
      <c r="E135" t="str">
        <f>IF($F$3="&lt;","&gt;","&lt;")&amp;Table1345[[#This Row],[petal_length]]</f>
        <v>&gt;5.5</v>
      </c>
      <c r="F135" t="str">
        <f>$F$3&amp;"="&amp;Table1345[[#This Row],[petal_length]]</f>
        <v>&lt;=5.5</v>
      </c>
      <c r="G135" t="str">
        <f>IF($H$3="&lt;","&gt;","&lt;")&amp;Table1345[[#This Row],[petal_width]]</f>
        <v>&gt;2.1</v>
      </c>
      <c r="H135" t="str">
        <f>$H$3&amp;"="&amp;Table1345[[#This Row],[petal_width]]</f>
        <v>&lt;=2.1</v>
      </c>
      <c r="I135">
        <v>6.8</v>
      </c>
      <c r="J135">
        <v>3</v>
      </c>
      <c r="K135">
        <v>5.5</v>
      </c>
      <c r="L135">
        <v>2.1</v>
      </c>
      <c r="M135">
        <v>0</v>
      </c>
      <c r="N135">
        <f>1-Table1345[[#This Row],[versacolor]]</f>
        <v>1</v>
      </c>
      <c r="O135">
        <f>(SUMIF(Table1345[sepal_length],B135,Table1345[versacolor])+SUMIF(Table1345[sepal_length],A135,Table1345[not versacolor]))/150</f>
        <v>0.42</v>
      </c>
      <c r="P135">
        <f>(SUMIF(Table1345[sepal_width],D135,Table1345[versacolor])+SUMIF(Table1345[sepal_width],C135,Table1345[not versacolor]))/150</f>
        <v>0.26</v>
      </c>
      <c r="Q135">
        <f>(SUMIF(Table1345[petal_length],F135,Table1345[versacolor])+SUMIF(Table1345[petal_length],E135,Table1345[not versacolor]))/150</f>
        <v>0.5</v>
      </c>
      <c r="R135">
        <f>(SUMIF(Table1345[petal_width],H135,Table1345[versacolor])+SUMIF(Table1345[petal_width],G135,Table1345[not versacolor]))/150</f>
        <v>0.44666666666666666</v>
      </c>
    </row>
    <row r="136" spans="1:18" x14ac:dyDescent="0.25">
      <c r="A136" t="str">
        <f>IF($B$3="&lt;","&gt;","&lt;")&amp;Table1345[[#This Row],[sepal_length]]</f>
        <v>&gt;6.8</v>
      </c>
      <c r="B136" t="str">
        <f>$B$3&amp;"="&amp;Table1345[[#This Row],[sepal_length]]</f>
        <v>&lt;=6.8</v>
      </c>
      <c r="C136" t="str">
        <f>IF($D$3="&lt;","&gt;","&lt;")&amp;Table1345[[#This Row],[sepal_width]]</f>
        <v>&lt;3.2</v>
      </c>
      <c r="D136" t="str">
        <f>$D$3&amp;"="&amp;Table1345[[#This Row],[sepal_width]]</f>
        <v>&gt;=3.2</v>
      </c>
      <c r="E136" t="str">
        <f>IF($F$3="&lt;","&gt;","&lt;")&amp;Table1345[[#This Row],[petal_length]]</f>
        <v>&gt;5.9</v>
      </c>
      <c r="F136" t="str">
        <f>$F$3&amp;"="&amp;Table1345[[#This Row],[petal_length]]</f>
        <v>&lt;=5.9</v>
      </c>
      <c r="G136" t="str">
        <f>IF($H$3="&lt;","&gt;","&lt;")&amp;Table1345[[#This Row],[petal_width]]</f>
        <v>&gt;2.3</v>
      </c>
      <c r="H136" t="str">
        <f>$H$3&amp;"="&amp;Table1345[[#This Row],[petal_width]]</f>
        <v>&lt;=2.3</v>
      </c>
      <c r="I136">
        <v>6.8</v>
      </c>
      <c r="J136">
        <v>3.2</v>
      </c>
      <c r="K136">
        <v>5.9</v>
      </c>
      <c r="L136">
        <v>2.2999999999999998</v>
      </c>
      <c r="M136">
        <v>0</v>
      </c>
      <c r="N136">
        <f>1-Table1345[[#This Row],[versacolor]]</f>
        <v>1</v>
      </c>
      <c r="O136">
        <f>(SUMIF(Table1345[sepal_length],B136,Table1345[versacolor])+SUMIF(Table1345[sepal_length],A136,Table1345[not versacolor]))/150</f>
        <v>0.42</v>
      </c>
      <c r="P136">
        <f>(SUMIF(Table1345[sepal_width],D136,Table1345[versacolor])+SUMIF(Table1345[sepal_width],C136,Table1345[not versacolor]))/150</f>
        <v>0.36666666666666664</v>
      </c>
      <c r="Q136">
        <f>(SUMIF(Table1345[petal_length],F136,Table1345[versacolor])+SUMIF(Table1345[petal_length],E136,Table1345[not versacolor]))/150</f>
        <v>0.40666666666666668</v>
      </c>
      <c r="R136">
        <f>(SUMIF(Table1345[petal_width],H136,Table1345[versacolor])+SUMIF(Table1345[petal_width],G136,Table1345[not versacolor]))/150</f>
        <v>0.37333333333333335</v>
      </c>
    </row>
    <row r="137" spans="1:18" x14ac:dyDescent="0.25">
      <c r="A137" t="str">
        <f>IF($B$3="&lt;","&gt;","&lt;")&amp;Table1345[[#This Row],[sepal_length]]</f>
        <v>&gt;6.9</v>
      </c>
      <c r="B137" t="str">
        <f>$B$3&amp;"="&amp;Table1345[[#This Row],[sepal_length]]</f>
        <v>&lt;=6.9</v>
      </c>
      <c r="C137" t="str">
        <f>IF($D$3="&lt;","&gt;","&lt;")&amp;Table1345[[#This Row],[sepal_width]]</f>
        <v>&lt;3.1</v>
      </c>
      <c r="D137" t="str">
        <f>$D$3&amp;"="&amp;Table1345[[#This Row],[sepal_width]]</f>
        <v>&gt;=3.1</v>
      </c>
      <c r="E137" t="str">
        <f>IF($F$3="&lt;","&gt;","&lt;")&amp;Table1345[[#This Row],[petal_length]]</f>
        <v>&gt;4.9</v>
      </c>
      <c r="F137" t="str">
        <f>$F$3&amp;"="&amp;Table1345[[#This Row],[petal_length]]</f>
        <v>&lt;=4.9</v>
      </c>
      <c r="G137" t="str">
        <f>IF($H$3="&lt;","&gt;","&lt;")&amp;Table1345[[#This Row],[petal_width]]</f>
        <v>&gt;1.5</v>
      </c>
      <c r="H137" t="str">
        <f>$H$3&amp;"="&amp;Table1345[[#This Row],[petal_width]]</f>
        <v>&lt;=1.5</v>
      </c>
      <c r="I137">
        <v>6.9</v>
      </c>
      <c r="J137">
        <v>3.1</v>
      </c>
      <c r="K137">
        <v>4.9000000000000004</v>
      </c>
      <c r="L137">
        <v>1.5</v>
      </c>
      <c r="M137">
        <v>1</v>
      </c>
      <c r="N137">
        <f>1-Table1345[[#This Row],[versacolor]]</f>
        <v>0</v>
      </c>
      <c r="O137">
        <f>(SUMIF(Table1345[sepal_length],B137,Table1345[versacolor])+SUMIF(Table1345[sepal_length],A137,Table1345[not versacolor]))/150</f>
        <v>0.40666666666666668</v>
      </c>
      <c r="P137">
        <f>(SUMIF(Table1345[sepal_width],D137,Table1345[versacolor])+SUMIF(Table1345[sepal_width],C137,Table1345[not versacolor]))/150</f>
        <v>0.32666666666666666</v>
      </c>
      <c r="Q137">
        <f>(SUMIF(Table1345[petal_length],F137,Table1345[versacolor])+SUMIF(Table1345[petal_length],E137,Table1345[not versacolor]))/150</f>
        <v>0.61333333333333329</v>
      </c>
      <c r="R137">
        <f>(SUMIF(Table1345[petal_width],H137,Table1345[versacolor])+SUMIF(Table1345[petal_width],G137,Table1345[not versacolor]))/150</f>
        <v>0.61333333333333329</v>
      </c>
    </row>
    <row r="138" spans="1:18" x14ac:dyDescent="0.25">
      <c r="A138" t="str">
        <f>IF($B$3="&lt;","&gt;","&lt;")&amp;Table1345[[#This Row],[sepal_length]]</f>
        <v>&gt;6.9</v>
      </c>
      <c r="B138" t="str">
        <f>$B$3&amp;"="&amp;Table1345[[#This Row],[sepal_length]]</f>
        <v>&lt;=6.9</v>
      </c>
      <c r="C138" t="str">
        <f>IF($D$3="&lt;","&gt;","&lt;")&amp;Table1345[[#This Row],[sepal_width]]</f>
        <v>&lt;3.1</v>
      </c>
      <c r="D138" t="str">
        <f>$D$3&amp;"="&amp;Table1345[[#This Row],[sepal_width]]</f>
        <v>&gt;=3.1</v>
      </c>
      <c r="E138" t="str">
        <f>IF($F$3="&lt;","&gt;","&lt;")&amp;Table1345[[#This Row],[petal_length]]</f>
        <v>&gt;5.1</v>
      </c>
      <c r="F138" t="str">
        <f>$F$3&amp;"="&amp;Table1345[[#This Row],[petal_length]]</f>
        <v>&lt;=5.1</v>
      </c>
      <c r="G138" t="str">
        <f>IF($H$3="&lt;","&gt;","&lt;")&amp;Table1345[[#This Row],[petal_width]]</f>
        <v>&gt;2.3</v>
      </c>
      <c r="H138" t="str">
        <f>$H$3&amp;"="&amp;Table1345[[#This Row],[petal_width]]</f>
        <v>&lt;=2.3</v>
      </c>
      <c r="I138">
        <v>6.9</v>
      </c>
      <c r="J138">
        <v>3.1</v>
      </c>
      <c r="K138">
        <v>5.0999999999999996</v>
      </c>
      <c r="L138">
        <v>2.2999999999999998</v>
      </c>
      <c r="M138">
        <v>0</v>
      </c>
      <c r="N138">
        <f>1-Table1345[[#This Row],[versacolor]]</f>
        <v>1</v>
      </c>
      <c r="O138">
        <f>(SUMIF(Table1345[sepal_length],B138,Table1345[versacolor])+SUMIF(Table1345[sepal_length],A138,Table1345[not versacolor]))/150</f>
        <v>0.40666666666666668</v>
      </c>
      <c r="P138">
        <f>(SUMIF(Table1345[sepal_width],D138,Table1345[versacolor])+SUMIF(Table1345[sepal_width],C138,Table1345[not versacolor]))/150</f>
        <v>0.32666666666666666</v>
      </c>
      <c r="Q138">
        <f>(SUMIF(Table1345[petal_length],F138,Table1345[versacolor])+SUMIF(Table1345[petal_length],E138,Table1345[not versacolor]))/150</f>
        <v>0.56000000000000005</v>
      </c>
      <c r="R138">
        <f>(SUMIF(Table1345[petal_width],H138,Table1345[versacolor])+SUMIF(Table1345[petal_width],G138,Table1345[not versacolor]))/150</f>
        <v>0.37333333333333335</v>
      </c>
    </row>
    <row r="139" spans="1:18" x14ac:dyDescent="0.25">
      <c r="A139" t="str">
        <f>IF($B$3="&lt;","&gt;","&lt;")&amp;Table1345[[#This Row],[sepal_length]]</f>
        <v>&gt;6.9</v>
      </c>
      <c r="B139" t="str">
        <f>$B$3&amp;"="&amp;Table1345[[#This Row],[sepal_length]]</f>
        <v>&lt;=6.9</v>
      </c>
      <c r="C139" t="str">
        <f>IF($D$3="&lt;","&gt;","&lt;")&amp;Table1345[[#This Row],[sepal_width]]</f>
        <v>&lt;3.1</v>
      </c>
      <c r="D139" t="str">
        <f>$D$3&amp;"="&amp;Table1345[[#This Row],[sepal_width]]</f>
        <v>&gt;=3.1</v>
      </c>
      <c r="E139" t="str">
        <f>IF($F$3="&lt;","&gt;","&lt;")&amp;Table1345[[#This Row],[petal_length]]</f>
        <v>&gt;5.4</v>
      </c>
      <c r="F139" t="str">
        <f>$F$3&amp;"="&amp;Table1345[[#This Row],[petal_length]]</f>
        <v>&lt;=5.4</v>
      </c>
      <c r="G139" t="str">
        <f>IF($H$3="&lt;","&gt;","&lt;")&amp;Table1345[[#This Row],[petal_width]]</f>
        <v>&gt;2.1</v>
      </c>
      <c r="H139" t="str">
        <f>$H$3&amp;"="&amp;Table1345[[#This Row],[petal_width]]</f>
        <v>&lt;=2.1</v>
      </c>
      <c r="I139">
        <v>6.9</v>
      </c>
      <c r="J139">
        <v>3.1</v>
      </c>
      <c r="K139">
        <v>5.4</v>
      </c>
      <c r="L139">
        <v>2.1</v>
      </c>
      <c r="M139">
        <v>0</v>
      </c>
      <c r="N139">
        <f>1-Table1345[[#This Row],[versacolor]]</f>
        <v>1</v>
      </c>
      <c r="O139">
        <f>(SUMIF(Table1345[sepal_length],B139,Table1345[versacolor])+SUMIF(Table1345[sepal_length],A139,Table1345[not versacolor]))/150</f>
        <v>0.40666666666666668</v>
      </c>
      <c r="P139">
        <f>(SUMIF(Table1345[sepal_width],D139,Table1345[versacolor])+SUMIF(Table1345[sepal_width],C139,Table1345[not versacolor]))/150</f>
        <v>0.32666666666666666</v>
      </c>
      <c r="Q139">
        <f>(SUMIF(Table1345[petal_length],F139,Table1345[versacolor])+SUMIF(Table1345[petal_length],E139,Table1345[not versacolor]))/150</f>
        <v>0.52</v>
      </c>
      <c r="R139">
        <f>(SUMIF(Table1345[petal_width],H139,Table1345[versacolor])+SUMIF(Table1345[petal_width],G139,Table1345[not versacolor]))/150</f>
        <v>0.44666666666666666</v>
      </c>
    </row>
    <row r="140" spans="1:18" x14ac:dyDescent="0.25">
      <c r="A140" t="str">
        <f>IF($B$3="&lt;","&gt;","&lt;")&amp;Table1345[[#This Row],[sepal_length]]</f>
        <v>&gt;6.9</v>
      </c>
      <c r="B140" t="str">
        <f>$B$3&amp;"="&amp;Table1345[[#This Row],[sepal_length]]</f>
        <v>&lt;=6.9</v>
      </c>
      <c r="C140" t="str">
        <f>IF($D$3="&lt;","&gt;","&lt;")&amp;Table1345[[#This Row],[sepal_width]]</f>
        <v>&lt;3.2</v>
      </c>
      <c r="D140" t="str">
        <f>$D$3&amp;"="&amp;Table1345[[#This Row],[sepal_width]]</f>
        <v>&gt;=3.2</v>
      </c>
      <c r="E140" t="str">
        <f>IF($F$3="&lt;","&gt;","&lt;")&amp;Table1345[[#This Row],[petal_length]]</f>
        <v>&gt;5.7</v>
      </c>
      <c r="F140" t="str">
        <f>$F$3&amp;"="&amp;Table1345[[#This Row],[petal_length]]</f>
        <v>&lt;=5.7</v>
      </c>
      <c r="G140" t="str">
        <f>IF($H$3="&lt;","&gt;","&lt;")&amp;Table1345[[#This Row],[petal_width]]</f>
        <v>&gt;2.3</v>
      </c>
      <c r="H140" t="str">
        <f>$H$3&amp;"="&amp;Table1345[[#This Row],[petal_width]]</f>
        <v>&lt;=2.3</v>
      </c>
      <c r="I140">
        <v>6.9</v>
      </c>
      <c r="J140">
        <v>3.2</v>
      </c>
      <c r="K140">
        <v>5.7</v>
      </c>
      <c r="L140">
        <v>2.2999999999999998</v>
      </c>
      <c r="M140">
        <v>0</v>
      </c>
      <c r="N140">
        <f>1-Table1345[[#This Row],[versacolor]]</f>
        <v>1</v>
      </c>
      <c r="O140">
        <f>(SUMIF(Table1345[sepal_length],B140,Table1345[versacolor])+SUMIF(Table1345[sepal_length],A140,Table1345[not versacolor]))/150</f>
        <v>0.40666666666666668</v>
      </c>
      <c r="P140">
        <f>(SUMIF(Table1345[sepal_width],D140,Table1345[versacolor])+SUMIF(Table1345[sepal_width],C140,Table1345[not versacolor]))/150</f>
        <v>0.36666666666666664</v>
      </c>
      <c r="Q140">
        <f>(SUMIF(Table1345[petal_length],F140,Table1345[versacolor])+SUMIF(Table1345[petal_length],E140,Table1345[not versacolor]))/150</f>
        <v>0.44</v>
      </c>
      <c r="R140">
        <f>(SUMIF(Table1345[petal_width],H140,Table1345[versacolor])+SUMIF(Table1345[petal_width],G140,Table1345[not versacolor]))/150</f>
        <v>0.37333333333333335</v>
      </c>
    </row>
    <row r="141" spans="1:18" x14ac:dyDescent="0.25">
      <c r="A141" t="str">
        <f>IF($B$3="&lt;","&gt;","&lt;")&amp;Table1345[[#This Row],[sepal_length]]</f>
        <v>&gt;7</v>
      </c>
      <c r="B141" t="str">
        <f>$B$3&amp;"="&amp;Table1345[[#This Row],[sepal_length]]</f>
        <v>&lt;=7</v>
      </c>
      <c r="C141" t="str">
        <f>IF($D$3="&lt;","&gt;","&lt;")&amp;Table1345[[#This Row],[sepal_width]]</f>
        <v>&lt;3.2</v>
      </c>
      <c r="D141" t="str">
        <f>$D$3&amp;"="&amp;Table1345[[#This Row],[sepal_width]]</f>
        <v>&gt;=3.2</v>
      </c>
      <c r="E141" t="str">
        <f>IF($F$3="&lt;","&gt;","&lt;")&amp;Table1345[[#This Row],[petal_length]]</f>
        <v>&gt;4.7</v>
      </c>
      <c r="F141" t="str">
        <f>$F$3&amp;"="&amp;Table1345[[#This Row],[petal_length]]</f>
        <v>&lt;=4.7</v>
      </c>
      <c r="G141" t="str">
        <f>IF($H$3="&lt;","&gt;","&lt;")&amp;Table1345[[#This Row],[petal_width]]</f>
        <v>&gt;1.4</v>
      </c>
      <c r="H141" t="str">
        <f>$H$3&amp;"="&amp;Table1345[[#This Row],[petal_width]]</f>
        <v>&lt;=1.4</v>
      </c>
      <c r="I141">
        <v>7</v>
      </c>
      <c r="J141">
        <v>3.2</v>
      </c>
      <c r="K141">
        <v>4.7</v>
      </c>
      <c r="L141">
        <v>1.4</v>
      </c>
      <c r="M141">
        <v>1</v>
      </c>
      <c r="N141">
        <f>1-Table1345[[#This Row],[versacolor]]</f>
        <v>0</v>
      </c>
      <c r="O141">
        <f>(SUMIF(Table1345[sepal_length],B141,Table1345[versacolor])+SUMIF(Table1345[sepal_length],A141,Table1345[not versacolor]))/150</f>
        <v>0.41333333333333333</v>
      </c>
      <c r="P141">
        <f>(SUMIF(Table1345[sepal_width],D141,Table1345[versacolor])+SUMIF(Table1345[sepal_width],C141,Table1345[not versacolor]))/150</f>
        <v>0.36666666666666664</v>
      </c>
      <c r="Q141">
        <f>(SUMIF(Table1345[petal_length],F141,Table1345[versacolor])+SUMIF(Table1345[petal_length],E141,Table1345[not versacolor]))/150</f>
        <v>0.62</v>
      </c>
      <c r="R141">
        <f>(SUMIF(Table1345[petal_width],H141,Table1345[versacolor])+SUMIF(Table1345[petal_width],G141,Table1345[not versacolor]))/150</f>
        <v>0.56000000000000005</v>
      </c>
    </row>
    <row r="142" spans="1:18" x14ac:dyDescent="0.25">
      <c r="A142" t="str">
        <f>IF($B$3="&lt;","&gt;","&lt;")&amp;Table1345[[#This Row],[sepal_length]]</f>
        <v>&gt;7.1</v>
      </c>
      <c r="B142" t="str">
        <f>$B$3&amp;"="&amp;Table1345[[#This Row],[sepal_length]]</f>
        <v>&lt;=7.1</v>
      </c>
      <c r="C142" t="str">
        <f>IF($D$3="&lt;","&gt;","&lt;")&amp;Table1345[[#This Row],[sepal_width]]</f>
        <v>&lt;3</v>
      </c>
      <c r="D142" t="str">
        <f>$D$3&amp;"="&amp;Table1345[[#This Row],[sepal_width]]</f>
        <v>&gt;=3</v>
      </c>
      <c r="E142" t="str">
        <f>IF($F$3="&lt;","&gt;","&lt;")&amp;Table1345[[#This Row],[petal_length]]</f>
        <v>&gt;5.9</v>
      </c>
      <c r="F142" t="str">
        <f>$F$3&amp;"="&amp;Table1345[[#This Row],[petal_length]]</f>
        <v>&lt;=5.9</v>
      </c>
      <c r="G142" t="str">
        <f>IF($H$3="&lt;","&gt;","&lt;")&amp;Table1345[[#This Row],[petal_width]]</f>
        <v>&gt;2.1</v>
      </c>
      <c r="H142" t="str">
        <f>$H$3&amp;"="&amp;Table1345[[#This Row],[petal_width]]</f>
        <v>&lt;=2.1</v>
      </c>
      <c r="I142">
        <v>7.1</v>
      </c>
      <c r="J142">
        <v>3</v>
      </c>
      <c r="K142">
        <v>5.9</v>
      </c>
      <c r="L142">
        <v>2.1</v>
      </c>
      <c r="M142">
        <v>0</v>
      </c>
      <c r="N142">
        <f>1-Table1345[[#This Row],[versacolor]]</f>
        <v>1</v>
      </c>
      <c r="O142">
        <f>(SUMIF(Table1345[sepal_length],B142,Table1345[versacolor])+SUMIF(Table1345[sepal_length],A142,Table1345[not versacolor]))/150</f>
        <v>0.40666666666666668</v>
      </c>
      <c r="P142">
        <f>(SUMIF(Table1345[sepal_width],D142,Table1345[versacolor])+SUMIF(Table1345[sepal_width],C142,Table1345[not versacolor]))/150</f>
        <v>0.26</v>
      </c>
      <c r="Q142">
        <f>(SUMIF(Table1345[petal_length],F142,Table1345[versacolor])+SUMIF(Table1345[petal_length],E142,Table1345[not versacolor]))/150</f>
        <v>0.40666666666666668</v>
      </c>
      <c r="R142">
        <f>(SUMIF(Table1345[petal_width],H142,Table1345[versacolor])+SUMIF(Table1345[petal_width],G142,Table1345[not versacolor]))/150</f>
        <v>0.44666666666666666</v>
      </c>
    </row>
    <row r="143" spans="1:18" x14ac:dyDescent="0.25">
      <c r="A143" t="str">
        <f>IF($B$3="&lt;","&gt;","&lt;")&amp;Table1345[[#This Row],[sepal_length]]</f>
        <v>&gt;7.2</v>
      </c>
      <c r="B143" t="str">
        <f>$B$3&amp;"="&amp;Table1345[[#This Row],[sepal_length]]</f>
        <v>&lt;=7.2</v>
      </c>
      <c r="C143" t="str">
        <f>IF($D$3="&lt;","&gt;","&lt;")&amp;Table1345[[#This Row],[sepal_width]]</f>
        <v>&lt;3</v>
      </c>
      <c r="D143" t="str">
        <f>$D$3&amp;"="&amp;Table1345[[#This Row],[sepal_width]]</f>
        <v>&gt;=3</v>
      </c>
      <c r="E143" t="str">
        <f>IF($F$3="&lt;","&gt;","&lt;")&amp;Table1345[[#This Row],[petal_length]]</f>
        <v>&gt;5.8</v>
      </c>
      <c r="F143" t="str">
        <f>$F$3&amp;"="&amp;Table1345[[#This Row],[petal_length]]</f>
        <v>&lt;=5.8</v>
      </c>
      <c r="G143" t="str">
        <f>IF($H$3="&lt;","&gt;","&lt;")&amp;Table1345[[#This Row],[petal_width]]</f>
        <v>&gt;1.6</v>
      </c>
      <c r="H143" t="str">
        <f>$H$3&amp;"="&amp;Table1345[[#This Row],[petal_width]]</f>
        <v>&lt;=1.6</v>
      </c>
      <c r="I143">
        <v>7.2</v>
      </c>
      <c r="J143">
        <v>3</v>
      </c>
      <c r="K143">
        <v>5.8</v>
      </c>
      <c r="L143">
        <v>1.6</v>
      </c>
      <c r="M143">
        <v>0</v>
      </c>
      <c r="N143">
        <f>1-Table1345[[#This Row],[versacolor]]</f>
        <v>1</v>
      </c>
      <c r="O143">
        <f>(SUMIF(Table1345[sepal_length],B143,Table1345[versacolor])+SUMIF(Table1345[sepal_length],A143,Table1345[not versacolor]))/150</f>
        <v>0.38666666666666666</v>
      </c>
      <c r="P143">
        <f>(SUMIF(Table1345[sepal_width],D143,Table1345[versacolor])+SUMIF(Table1345[sepal_width],C143,Table1345[not versacolor]))/150</f>
        <v>0.26</v>
      </c>
      <c r="Q143">
        <f>(SUMIF(Table1345[petal_length],F143,Table1345[versacolor])+SUMIF(Table1345[petal_length],E143,Table1345[not versacolor]))/150</f>
        <v>0.42</v>
      </c>
      <c r="R143">
        <f>(SUMIF(Table1345[petal_width],H143,Table1345[versacolor])+SUMIF(Table1345[petal_width],G143,Table1345[not versacolor]))/150</f>
        <v>0.62666666666666671</v>
      </c>
    </row>
    <row r="144" spans="1:18" x14ac:dyDescent="0.25">
      <c r="A144" t="str">
        <f>IF($B$3="&lt;","&gt;","&lt;")&amp;Table1345[[#This Row],[sepal_length]]</f>
        <v>&gt;7.2</v>
      </c>
      <c r="B144" t="str">
        <f>$B$3&amp;"="&amp;Table1345[[#This Row],[sepal_length]]</f>
        <v>&lt;=7.2</v>
      </c>
      <c r="C144" t="str">
        <f>IF($D$3="&lt;","&gt;","&lt;")&amp;Table1345[[#This Row],[sepal_width]]</f>
        <v>&lt;3.2</v>
      </c>
      <c r="D144" t="str">
        <f>$D$3&amp;"="&amp;Table1345[[#This Row],[sepal_width]]</f>
        <v>&gt;=3.2</v>
      </c>
      <c r="E144" t="str">
        <f>IF($F$3="&lt;","&gt;","&lt;")&amp;Table1345[[#This Row],[petal_length]]</f>
        <v>&gt;6</v>
      </c>
      <c r="F144" t="str">
        <f>$F$3&amp;"="&amp;Table1345[[#This Row],[petal_length]]</f>
        <v>&lt;=6</v>
      </c>
      <c r="G144" t="str">
        <f>IF($H$3="&lt;","&gt;","&lt;")&amp;Table1345[[#This Row],[petal_width]]</f>
        <v>&gt;1.8</v>
      </c>
      <c r="H144" t="str">
        <f>$H$3&amp;"="&amp;Table1345[[#This Row],[petal_width]]</f>
        <v>&lt;=1.8</v>
      </c>
      <c r="I144">
        <v>7.2</v>
      </c>
      <c r="J144">
        <v>3.2</v>
      </c>
      <c r="K144">
        <v>6</v>
      </c>
      <c r="L144">
        <v>1.8</v>
      </c>
      <c r="M144">
        <v>0</v>
      </c>
      <c r="N144">
        <f>1-Table1345[[#This Row],[versacolor]]</f>
        <v>1</v>
      </c>
      <c r="O144">
        <f>(SUMIF(Table1345[sepal_length],B144,Table1345[versacolor])+SUMIF(Table1345[sepal_length],A144,Table1345[not versacolor]))/150</f>
        <v>0.38666666666666666</v>
      </c>
      <c r="P144">
        <f>(SUMIF(Table1345[sepal_width],D144,Table1345[versacolor])+SUMIF(Table1345[sepal_width],C144,Table1345[not versacolor]))/150</f>
        <v>0.36666666666666664</v>
      </c>
      <c r="Q144">
        <f>(SUMIF(Table1345[petal_length],F144,Table1345[versacolor])+SUMIF(Table1345[petal_length],E144,Table1345[not versacolor]))/150</f>
        <v>0.39333333333333331</v>
      </c>
      <c r="R144">
        <f>(SUMIF(Table1345[petal_width],H144,Table1345[versacolor])+SUMIF(Table1345[petal_width],G144,Table1345[not versacolor]))/150</f>
        <v>0.56000000000000005</v>
      </c>
    </row>
    <row r="145" spans="1:18" x14ac:dyDescent="0.25">
      <c r="A145" t="str">
        <f>IF($B$3="&lt;","&gt;","&lt;")&amp;Table1345[[#This Row],[sepal_length]]</f>
        <v>&gt;7.2</v>
      </c>
      <c r="B145" t="str">
        <f>$B$3&amp;"="&amp;Table1345[[#This Row],[sepal_length]]</f>
        <v>&lt;=7.2</v>
      </c>
      <c r="C145" t="str">
        <f>IF($D$3="&lt;","&gt;","&lt;")&amp;Table1345[[#This Row],[sepal_width]]</f>
        <v>&lt;3.6</v>
      </c>
      <c r="D145" t="str">
        <f>$D$3&amp;"="&amp;Table1345[[#This Row],[sepal_width]]</f>
        <v>&gt;=3.6</v>
      </c>
      <c r="E145" t="str">
        <f>IF($F$3="&lt;","&gt;","&lt;")&amp;Table1345[[#This Row],[petal_length]]</f>
        <v>&gt;6.1</v>
      </c>
      <c r="F145" t="str">
        <f>$F$3&amp;"="&amp;Table1345[[#This Row],[petal_length]]</f>
        <v>&lt;=6.1</v>
      </c>
      <c r="G145" t="str">
        <f>IF($H$3="&lt;","&gt;","&lt;")&amp;Table1345[[#This Row],[petal_width]]</f>
        <v>&gt;2.5</v>
      </c>
      <c r="H145" t="str">
        <f>$H$3&amp;"="&amp;Table1345[[#This Row],[petal_width]]</f>
        <v>&lt;=2.5</v>
      </c>
      <c r="I145">
        <v>7.2</v>
      </c>
      <c r="J145">
        <v>3.6</v>
      </c>
      <c r="K145">
        <v>6.1</v>
      </c>
      <c r="L145">
        <v>2.5</v>
      </c>
      <c r="M145">
        <v>0</v>
      </c>
      <c r="N145">
        <f>1-Table1345[[#This Row],[versacolor]]</f>
        <v>1</v>
      </c>
      <c r="O145">
        <f>(SUMIF(Table1345[sepal_length],B145,Table1345[versacolor])+SUMIF(Table1345[sepal_length],A145,Table1345[not versacolor]))/150</f>
        <v>0.38666666666666666</v>
      </c>
      <c r="P145">
        <f>(SUMIF(Table1345[sepal_width],D145,Table1345[versacolor])+SUMIF(Table1345[sepal_width],C145,Table1345[not versacolor]))/150</f>
        <v>0.54666666666666663</v>
      </c>
      <c r="Q145">
        <f>(SUMIF(Table1345[petal_length],F145,Table1345[versacolor])+SUMIF(Table1345[petal_length],E145,Table1345[not versacolor]))/150</f>
        <v>0.37333333333333335</v>
      </c>
      <c r="R145">
        <f>(SUMIF(Table1345[petal_width],H145,Table1345[versacolor])+SUMIF(Table1345[petal_width],G145,Table1345[not versacolor]))/150</f>
        <v>0.33333333333333331</v>
      </c>
    </row>
    <row r="146" spans="1:18" x14ac:dyDescent="0.25">
      <c r="A146" t="str">
        <f>IF($B$3="&lt;","&gt;","&lt;")&amp;Table1345[[#This Row],[sepal_length]]</f>
        <v>&gt;7.3</v>
      </c>
      <c r="B146" t="str">
        <f>$B$3&amp;"="&amp;Table1345[[#This Row],[sepal_length]]</f>
        <v>&lt;=7.3</v>
      </c>
      <c r="C146" t="str">
        <f>IF($D$3="&lt;","&gt;","&lt;")&amp;Table1345[[#This Row],[sepal_width]]</f>
        <v>&lt;2.9</v>
      </c>
      <c r="D146" t="str">
        <f>$D$3&amp;"="&amp;Table1345[[#This Row],[sepal_width]]</f>
        <v>&gt;=2.9</v>
      </c>
      <c r="E146" t="str">
        <f>IF($F$3="&lt;","&gt;","&lt;")&amp;Table1345[[#This Row],[petal_length]]</f>
        <v>&gt;6.3</v>
      </c>
      <c r="F146" t="str">
        <f>$F$3&amp;"="&amp;Table1345[[#This Row],[petal_length]]</f>
        <v>&lt;=6.3</v>
      </c>
      <c r="G146" t="str">
        <f>IF($H$3="&lt;","&gt;","&lt;")&amp;Table1345[[#This Row],[petal_width]]</f>
        <v>&gt;1.8</v>
      </c>
      <c r="H146" t="str">
        <f>$H$3&amp;"="&amp;Table1345[[#This Row],[petal_width]]</f>
        <v>&lt;=1.8</v>
      </c>
      <c r="I146">
        <v>7.3</v>
      </c>
      <c r="J146">
        <v>2.9</v>
      </c>
      <c r="K146">
        <v>6.3</v>
      </c>
      <c r="L146">
        <v>1.8</v>
      </c>
      <c r="M146">
        <v>0</v>
      </c>
      <c r="N146">
        <f>1-Table1345[[#This Row],[versacolor]]</f>
        <v>1</v>
      </c>
      <c r="O146">
        <f>(SUMIF(Table1345[sepal_length],B146,Table1345[versacolor])+SUMIF(Table1345[sepal_length],A146,Table1345[not versacolor]))/150</f>
        <v>0.38</v>
      </c>
      <c r="P146">
        <f>(SUMIF(Table1345[sepal_width],D146,Table1345[versacolor])+SUMIF(Table1345[sepal_width],C146,Table1345[not versacolor]))/150</f>
        <v>0.28666666666666668</v>
      </c>
      <c r="Q146">
        <f>(SUMIF(Table1345[petal_length],F146,Table1345[versacolor])+SUMIF(Table1345[petal_length],E146,Table1345[not versacolor]))/150</f>
        <v>0.36666666666666664</v>
      </c>
      <c r="R146">
        <f>(SUMIF(Table1345[petal_width],H146,Table1345[versacolor])+SUMIF(Table1345[petal_width],G146,Table1345[not versacolor]))/150</f>
        <v>0.56000000000000005</v>
      </c>
    </row>
    <row r="147" spans="1:18" x14ac:dyDescent="0.25">
      <c r="A147" t="str">
        <f>IF($B$3="&lt;","&gt;","&lt;")&amp;Table1345[[#This Row],[sepal_length]]</f>
        <v>&gt;7.4</v>
      </c>
      <c r="B147" t="str">
        <f>$B$3&amp;"="&amp;Table1345[[#This Row],[sepal_length]]</f>
        <v>&lt;=7.4</v>
      </c>
      <c r="C147" t="str">
        <f>IF($D$3="&lt;","&gt;","&lt;")&amp;Table1345[[#This Row],[sepal_width]]</f>
        <v>&lt;2.8</v>
      </c>
      <c r="D147" t="str">
        <f>$D$3&amp;"="&amp;Table1345[[#This Row],[sepal_width]]</f>
        <v>&gt;=2.8</v>
      </c>
      <c r="E147" t="str">
        <f>IF($F$3="&lt;","&gt;","&lt;")&amp;Table1345[[#This Row],[petal_length]]</f>
        <v>&gt;6.1</v>
      </c>
      <c r="F147" t="str">
        <f>$F$3&amp;"="&amp;Table1345[[#This Row],[petal_length]]</f>
        <v>&lt;=6.1</v>
      </c>
      <c r="G147" t="str">
        <f>IF($H$3="&lt;","&gt;","&lt;")&amp;Table1345[[#This Row],[petal_width]]</f>
        <v>&gt;1.9</v>
      </c>
      <c r="H147" t="str">
        <f>$H$3&amp;"="&amp;Table1345[[#This Row],[petal_width]]</f>
        <v>&lt;=1.9</v>
      </c>
      <c r="I147">
        <v>7.4</v>
      </c>
      <c r="J147">
        <v>2.8</v>
      </c>
      <c r="K147">
        <v>6.1</v>
      </c>
      <c r="L147">
        <v>1.9</v>
      </c>
      <c r="M147">
        <v>0</v>
      </c>
      <c r="N147">
        <f>1-Table1345[[#This Row],[versacolor]]</f>
        <v>1</v>
      </c>
      <c r="O147">
        <f>(SUMIF(Table1345[sepal_length],B147,Table1345[versacolor])+SUMIF(Table1345[sepal_length],A147,Table1345[not versacolor]))/150</f>
        <v>0.37333333333333335</v>
      </c>
      <c r="P147">
        <f>(SUMIF(Table1345[sepal_width],D147,Table1345[versacolor])+SUMIF(Table1345[sepal_width],C147,Table1345[not versacolor]))/150</f>
        <v>0.27333333333333332</v>
      </c>
      <c r="Q147">
        <f>(SUMIF(Table1345[petal_length],F147,Table1345[versacolor])+SUMIF(Table1345[petal_length],E147,Table1345[not versacolor]))/150</f>
        <v>0.37333333333333335</v>
      </c>
      <c r="R147">
        <f>(SUMIF(Table1345[petal_width],H147,Table1345[versacolor])+SUMIF(Table1345[petal_width],G147,Table1345[not versacolor]))/150</f>
        <v>0.52666666666666662</v>
      </c>
    </row>
    <row r="148" spans="1:18" x14ac:dyDescent="0.25">
      <c r="A148" t="str">
        <f>IF($B$3="&lt;","&gt;","&lt;")&amp;Table1345[[#This Row],[sepal_length]]</f>
        <v>&gt;7.6</v>
      </c>
      <c r="B148" t="str">
        <f>$B$3&amp;"="&amp;Table1345[[#This Row],[sepal_length]]</f>
        <v>&lt;=7.6</v>
      </c>
      <c r="C148" t="str">
        <f>IF($D$3="&lt;","&gt;","&lt;")&amp;Table1345[[#This Row],[sepal_width]]</f>
        <v>&lt;3</v>
      </c>
      <c r="D148" t="str">
        <f>$D$3&amp;"="&amp;Table1345[[#This Row],[sepal_width]]</f>
        <v>&gt;=3</v>
      </c>
      <c r="E148" t="str">
        <f>IF($F$3="&lt;","&gt;","&lt;")&amp;Table1345[[#This Row],[petal_length]]</f>
        <v>&gt;6.6</v>
      </c>
      <c r="F148" t="str">
        <f>$F$3&amp;"="&amp;Table1345[[#This Row],[petal_length]]</f>
        <v>&lt;=6.6</v>
      </c>
      <c r="G148" t="str">
        <f>IF($H$3="&lt;","&gt;","&lt;")&amp;Table1345[[#This Row],[petal_width]]</f>
        <v>&gt;2.1</v>
      </c>
      <c r="H148" t="str">
        <f>$H$3&amp;"="&amp;Table1345[[#This Row],[petal_width]]</f>
        <v>&lt;=2.1</v>
      </c>
      <c r="I148">
        <v>7.6</v>
      </c>
      <c r="J148">
        <v>3</v>
      </c>
      <c r="K148">
        <v>6.6</v>
      </c>
      <c r="L148">
        <v>2.1</v>
      </c>
      <c r="M148">
        <v>0</v>
      </c>
      <c r="N148">
        <f>1-Table1345[[#This Row],[versacolor]]</f>
        <v>1</v>
      </c>
      <c r="O148">
        <f>(SUMIF(Table1345[sepal_length],B148,Table1345[versacolor])+SUMIF(Table1345[sepal_length],A148,Table1345[not versacolor]))/150</f>
        <v>0.36666666666666664</v>
      </c>
      <c r="P148">
        <f>(SUMIF(Table1345[sepal_width],D148,Table1345[versacolor])+SUMIF(Table1345[sepal_width],C148,Table1345[not versacolor]))/150</f>
        <v>0.26</v>
      </c>
      <c r="Q148">
        <f>(SUMIF(Table1345[petal_length],F148,Table1345[versacolor])+SUMIF(Table1345[petal_length],E148,Table1345[not versacolor]))/150</f>
        <v>0.35333333333333333</v>
      </c>
      <c r="R148">
        <f>(SUMIF(Table1345[petal_width],H148,Table1345[versacolor])+SUMIF(Table1345[petal_width],G148,Table1345[not versacolor]))/150</f>
        <v>0.44666666666666666</v>
      </c>
    </row>
    <row r="149" spans="1:18" x14ac:dyDescent="0.25">
      <c r="A149" t="str">
        <f>IF($B$3="&lt;","&gt;","&lt;")&amp;Table1345[[#This Row],[sepal_length]]</f>
        <v>&gt;7.7</v>
      </c>
      <c r="B149" t="str">
        <f>$B$3&amp;"="&amp;Table1345[[#This Row],[sepal_length]]</f>
        <v>&lt;=7.7</v>
      </c>
      <c r="C149" t="str">
        <f>IF($D$3="&lt;","&gt;","&lt;")&amp;Table1345[[#This Row],[sepal_width]]</f>
        <v>&lt;2.6</v>
      </c>
      <c r="D149" t="str">
        <f>$D$3&amp;"="&amp;Table1345[[#This Row],[sepal_width]]</f>
        <v>&gt;=2.6</v>
      </c>
      <c r="E149" t="str">
        <f>IF($F$3="&lt;","&gt;","&lt;")&amp;Table1345[[#This Row],[petal_length]]</f>
        <v>&gt;6.9</v>
      </c>
      <c r="F149" t="str">
        <f>$F$3&amp;"="&amp;Table1345[[#This Row],[petal_length]]</f>
        <v>&lt;=6.9</v>
      </c>
      <c r="G149" t="str">
        <f>IF($H$3="&lt;","&gt;","&lt;")&amp;Table1345[[#This Row],[petal_width]]</f>
        <v>&gt;2.3</v>
      </c>
      <c r="H149" t="str">
        <f>$H$3&amp;"="&amp;Table1345[[#This Row],[petal_width]]</f>
        <v>&lt;=2.3</v>
      </c>
      <c r="I149">
        <v>7.7</v>
      </c>
      <c r="J149">
        <v>2.6</v>
      </c>
      <c r="K149">
        <v>6.9</v>
      </c>
      <c r="L149">
        <v>2.2999999999999998</v>
      </c>
      <c r="M149">
        <v>0</v>
      </c>
      <c r="N149">
        <f>1-Table1345[[#This Row],[versacolor]]</f>
        <v>1</v>
      </c>
      <c r="O149">
        <f>(SUMIF(Table1345[sepal_length],B149,Table1345[versacolor])+SUMIF(Table1345[sepal_length],A149,Table1345[not versacolor]))/150</f>
        <v>0.34</v>
      </c>
      <c r="P149">
        <f>(SUMIF(Table1345[sepal_width],D149,Table1345[versacolor])+SUMIF(Table1345[sepal_width],C149,Table1345[not versacolor]))/150</f>
        <v>0.28666666666666668</v>
      </c>
      <c r="Q149">
        <f>(SUMIF(Table1345[petal_length],F149,Table1345[versacolor])+SUMIF(Table1345[petal_length],E149,Table1345[not versacolor]))/150</f>
        <v>0.33333333333333331</v>
      </c>
      <c r="R149">
        <f>(SUMIF(Table1345[petal_width],H149,Table1345[versacolor])+SUMIF(Table1345[petal_width],G149,Table1345[not versacolor]))/150</f>
        <v>0.37333333333333335</v>
      </c>
    </row>
    <row r="150" spans="1:18" x14ac:dyDescent="0.25">
      <c r="A150" t="str">
        <f>IF($B$3="&lt;","&gt;","&lt;")&amp;Table1345[[#This Row],[sepal_length]]</f>
        <v>&gt;7.7</v>
      </c>
      <c r="B150" t="str">
        <f>$B$3&amp;"="&amp;Table1345[[#This Row],[sepal_length]]</f>
        <v>&lt;=7.7</v>
      </c>
      <c r="C150" t="str">
        <f>IF($D$3="&lt;","&gt;","&lt;")&amp;Table1345[[#This Row],[sepal_width]]</f>
        <v>&lt;2.8</v>
      </c>
      <c r="D150" t="str">
        <f>$D$3&amp;"="&amp;Table1345[[#This Row],[sepal_width]]</f>
        <v>&gt;=2.8</v>
      </c>
      <c r="E150" t="str">
        <f>IF($F$3="&lt;","&gt;","&lt;")&amp;Table1345[[#This Row],[petal_length]]</f>
        <v>&gt;6.7</v>
      </c>
      <c r="F150" t="str">
        <f>$F$3&amp;"="&amp;Table1345[[#This Row],[petal_length]]</f>
        <v>&lt;=6.7</v>
      </c>
      <c r="G150" t="str">
        <f>IF($H$3="&lt;","&gt;","&lt;")&amp;Table1345[[#This Row],[petal_width]]</f>
        <v>&gt;2</v>
      </c>
      <c r="H150" t="str">
        <f>$H$3&amp;"="&amp;Table1345[[#This Row],[petal_width]]</f>
        <v>&lt;=2</v>
      </c>
      <c r="I150">
        <v>7.7</v>
      </c>
      <c r="J150">
        <v>2.8</v>
      </c>
      <c r="K150">
        <v>6.7</v>
      </c>
      <c r="L150">
        <v>2</v>
      </c>
      <c r="M150">
        <v>0</v>
      </c>
      <c r="N150">
        <f>1-Table1345[[#This Row],[versacolor]]</f>
        <v>1</v>
      </c>
      <c r="O150">
        <f>(SUMIF(Table1345[sepal_length],B150,Table1345[versacolor])+SUMIF(Table1345[sepal_length],A150,Table1345[not versacolor]))/150</f>
        <v>0.34</v>
      </c>
      <c r="P150">
        <f>(SUMIF(Table1345[sepal_width],D150,Table1345[versacolor])+SUMIF(Table1345[sepal_width],C150,Table1345[not versacolor]))/150</f>
        <v>0.27333333333333332</v>
      </c>
      <c r="Q150">
        <f>(SUMIF(Table1345[petal_length],F150,Table1345[versacolor])+SUMIF(Table1345[petal_length],E150,Table1345[not versacolor]))/150</f>
        <v>0.34</v>
      </c>
      <c r="R150">
        <f>(SUMIF(Table1345[petal_width],H150,Table1345[versacolor])+SUMIF(Table1345[petal_width],G150,Table1345[not versacolor]))/150</f>
        <v>0.48666666666666669</v>
      </c>
    </row>
    <row r="151" spans="1:18" x14ac:dyDescent="0.25">
      <c r="A151" t="str">
        <f>IF($B$3="&lt;","&gt;","&lt;")&amp;Table1345[[#This Row],[sepal_length]]</f>
        <v>&gt;7.7</v>
      </c>
      <c r="B151" t="str">
        <f>$B$3&amp;"="&amp;Table1345[[#This Row],[sepal_length]]</f>
        <v>&lt;=7.7</v>
      </c>
      <c r="C151" t="str">
        <f>IF($D$3="&lt;","&gt;","&lt;")&amp;Table1345[[#This Row],[sepal_width]]</f>
        <v>&lt;3</v>
      </c>
      <c r="D151" t="str">
        <f>$D$3&amp;"="&amp;Table1345[[#This Row],[sepal_width]]</f>
        <v>&gt;=3</v>
      </c>
      <c r="E151" t="str">
        <f>IF($F$3="&lt;","&gt;","&lt;")&amp;Table1345[[#This Row],[petal_length]]</f>
        <v>&gt;6.1</v>
      </c>
      <c r="F151" t="str">
        <f>$F$3&amp;"="&amp;Table1345[[#This Row],[petal_length]]</f>
        <v>&lt;=6.1</v>
      </c>
      <c r="G151" t="str">
        <f>IF($H$3="&lt;","&gt;","&lt;")&amp;Table1345[[#This Row],[petal_width]]</f>
        <v>&gt;2.3</v>
      </c>
      <c r="H151" t="str">
        <f>$H$3&amp;"="&amp;Table1345[[#This Row],[petal_width]]</f>
        <v>&lt;=2.3</v>
      </c>
      <c r="I151">
        <v>7.7</v>
      </c>
      <c r="J151">
        <v>3</v>
      </c>
      <c r="K151">
        <v>6.1</v>
      </c>
      <c r="L151">
        <v>2.2999999999999998</v>
      </c>
      <c r="M151">
        <v>0</v>
      </c>
      <c r="N151">
        <f>1-Table1345[[#This Row],[versacolor]]</f>
        <v>1</v>
      </c>
      <c r="O151">
        <f>(SUMIF(Table1345[sepal_length],B151,Table1345[versacolor])+SUMIF(Table1345[sepal_length],A151,Table1345[not versacolor]))/150</f>
        <v>0.34</v>
      </c>
      <c r="P151">
        <f>(SUMIF(Table1345[sepal_width],D151,Table1345[versacolor])+SUMIF(Table1345[sepal_width],C151,Table1345[not versacolor]))/150</f>
        <v>0.26</v>
      </c>
      <c r="Q151">
        <f>(SUMIF(Table1345[petal_length],F151,Table1345[versacolor])+SUMIF(Table1345[petal_length],E151,Table1345[not versacolor]))/150</f>
        <v>0.37333333333333335</v>
      </c>
      <c r="R151">
        <f>(SUMIF(Table1345[petal_width],H151,Table1345[versacolor])+SUMIF(Table1345[petal_width],G151,Table1345[not versacolor]))/150</f>
        <v>0.37333333333333335</v>
      </c>
    </row>
    <row r="152" spans="1:18" x14ac:dyDescent="0.25">
      <c r="A152" t="str">
        <f>IF($B$3="&lt;","&gt;","&lt;")&amp;Table1345[[#This Row],[sepal_length]]</f>
        <v>&gt;7.7</v>
      </c>
      <c r="B152" t="str">
        <f>$B$3&amp;"="&amp;Table1345[[#This Row],[sepal_length]]</f>
        <v>&lt;=7.7</v>
      </c>
      <c r="C152" t="str">
        <f>IF($D$3="&lt;","&gt;","&lt;")&amp;Table1345[[#This Row],[sepal_width]]</f>
        <v>&lt;3.8</v>
      </c>
      <c r="D152" t="str">
        <f>$D$3&amp;"="&amp;Table1345[[#This Row],[sepal_width]]</f>
        <v>&gt;=3.8</v>
      </c>
      <c r="E152" t="str">
        <f>IF($F$3="&lt;","&gt;","&lt;")&amp;Table1345[[#This Row],[petal_length]]</f>
        <v>&gt;6.7</v>
      </c>
      <c r="F152" t="str">
        <f>$F$3&amp;"="&amp;Table1345[[#This Row],[petal_length]]</f>
        <v>&lt;=6.7</v>
      </c>
      <c r="G152" t="str">
        <f>IF($H$3="&lt;","&gt;","&lt;")&amp;Table1345[[#This Row],[petal_width]]</f>
        <v>&gt;2.2</v>
      </c>
      <c r="H152" t="str">
        <f>$H$3&amp;"="&amp;Table1345[[#This Row],[petal_width]]</f>
        <v>&lt;=2.2</v>
      </c>
      <c r="I152">
        <v>7.7</v>
      </c>
      <c r="J152">
        <v>3.8</v>
      </c>
      <c r="K152">
        <v>6.7</v>
      </c>
      <c r="L152">
        <v>2.2000000000000002</v>
      </c>
      <c r="M152">
        <v>0</v>
      </c>
      <c r="N152">
        <f>1-Table1345[[#This Row],[versacolor]]</f>
        <v>1</v>
      </c>
      <c r="O152">
        <f>(SUMIF(Table1345[sepal_length],B152,Table1345[versacolor])+SUMIF(Table1345[sepal_length],A152,Table1345[not versacolor]))/150</f>
        <v>0.34</v>
      </c>
      <c r="P152">
        <f>(SUMIF(Table1345[sepal_width],D152,Table1345[versacolor])+SUMIF(Table1345[sepal_width],C152,Table1345[not versacolor]))/150</f>
        <v>0.58666666666666667</v>
      </c>
      <c r="Q152">
        <f>(SUMIF(Table1345[petal_length],F152,Table1345[versacolor])+SUMIF(Table1345[petal_length],E152,Table1345[not versacolor]))/150</f>
        <v>0.34</v>
      </c>
      <c r="R152">
        <f>(SUMIF(Table1345[petal_width],H152,Table1345[versacolor])+SUMIF(Table1345[petal_width],G152,Table1345[not versacolor]))/150</f>
        <v>0.42666666666666669</v>
      </c>
    </row>
    <row r="153" spans="1:18" x14ac:dyDescent="0.25">
      <c r="A153" t="str">
        <f>IF($B$3="&lt;","&gt;","&lt;")&amp;Table1345[[#This Row],[sepal_length]]</f>
        <v>&gt;7.9</v>
      </c>
      <c r="B153" t="str">
        <f>$B$3&amp;"="&amp;Table1345[[#This Row],[sepal_length]]</f>
        <v>&lt;=7.9</v>
      </c>
      <c r="C153" t="str">
        <f>IF($D$3="&lt;","&gt;","&lt;")&amp;Table1345[[#This Row],[sepal_width]]</f>
        <v>&lt;3.8</v>
      </c>
      <c r="D153" t="str">
        <f>$D$3&amp;"="&amp;Table1345[[#This Row],[sepal_width]]</f>
        <v>&gt;=3.8</v>
      </c>
      <c r="E153" t="str">
        <f>IF($F$3="&lt;","&gt;","&lt;")&amp;Table1345[[#This Row],[petal_length]]</f>
        <v>&gt;6.4</v>
      </c>
      <c r="F153" t="str">
        <f>$F$3&amp;"="&amp;Table1345[[#This Row],[petal_length]]</f>
        <v>&lt;=6.4</v>
      </c>
      <c r="G153" t="str">
        <f>IF($H$3="&lt;","&gt;","&lt;")&amp;Table1345[[#This Row],[petal_width]]</f>
        <v>&gt;2</v>
      </c>
      <c r="H153" t="str">
        <f>$H$3&amp;"="&amp;Table1345[[#This Row],[petal_width]]</f>
        <v>&lt;=2</v>
      </c>
      <c r="I153">
        <v>7.9</v>
      </c>
      <c r="J153">
        <v>3.8</v>
      </c>
      <c r="K153">
        <v>6.4</v>
      </c>
      <c r="L153">
        <v>2</v>
      </c>
      <c r="M153">
        <v>0</v>
      </c>
      <c r="N153">
        <f>1-Table1345[[#This Row],[versacolor]]</f>
        <v>1</v>
      </c>
      <c r="O153">
        <f>(SUMIF(Table1345[sepal_length],B153,Table1345[versacolor])+SUMIF(Table1345[sepal_length],A153,Table1345[not versacolor]))/150</f>
        <v>0.33333333333333331</v>
      </c>
      <c r="P153">
        <f>(SUMIF(Table1345[sepal_width],D153,Table1345[versacolor])+SUMIF(Table1345[sepal_width],C153,Table1345[not versacolor]))/150</f>
        <v>0.58666666666666667</v>
      </c>
      <c r="Q153">
        <f>(SUMIF(Table1345[petal_length],F153,Table1345[versacolor])+SUMIF(Table1345[petal_length],E153,Table1345[not versacolor]))/150</f>
        <v>0.36</v>
      </c>
      <c r="R153">
        <f>(SUMIF(Table1345[petal_width],H153,Table1345[versacolor])+SUMIF(Table1345[petal_width],G153,Table1345[not versacolor]))/150</f>
        <v>0.48666666666666669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19" workbookViewId="0">
      <selection activeCell="H43" sqref="H43"/>
    </sheetView>
  </sheetViews>
  <sheetFormatPr defaultRowHeight="15" x14ac:dyDescent="0.25"/>
  <cols>
    <col min="9" max="9" width="14.5703125" customWidth="1"/>
    <col min="10" max="10" width="14" customWidth="1"/>
    <col min="11" max="11" width="14.42578125" customWidth="1"/>
    <col min="12" max="13" width="13.85546875" customWidth="1"/>
    <col min="14" max="14" width="13.28515625" bestFit="1" customWidth="1"/>
    <col min="15" max="15" width="13.28515625" customWidth="1"/>
    <col min="16" max="16" width="12.7109375" bestFit="1" customWidth="1"/>
    <col min="17" max="17" width="12.7109375" customWidth="1"/>
    <col min="18" max="18" width="12.7109375" bestFit="1" customWidth="1"/>
    <col min="19" max="19" width="12" customWidth="1"/>
  </cols>
  <sheetData>
    <row r="1" spans="1:19" x14ac:dyDescent="0.25">
      <c r="O1" s="1" t="s">
        <v>13</v>
      </c>
      <c r="P1" s="1" t="s">
        <v>14</v>
      </c>
      <c r="Q1" s="1" t="s">
        <v>17</v>
      </c>
      <c r="R1" s="1" t="s">
        <v>19</v>
      </c>
      <c r="S1" s="1"/>
    </row>
    <row r="2" spans="1:19" x14ac:dyDescent="0.25">
      <c r="O2">
        <f>SUBTOTAL(5,Table13456[Gini SL])</f>
        <v>0.11333333333333333</v>
      </c>
      <c r="P2">
        <f>SUBTOTAL(5,Table13456[Gini SW])</f>
        <v>0.16</v>
      </c>
      <c r="Q2">
        <f>SUBTOTAL(5,Table13456[Gini PL])</f>
        <v>0.04</v>
      </c>
      <c r="R2">
        <f>SUBTOTAL(5,Table13456[Gini PW])</f>
        <v>3.3333333333333333E-2</v>
      </c>
    </row>
    <row r="3" spans="1:19" x14ac:dyDescent="0.25">
      <c r="B3" t="s">
        <v>22</v>
      </c>
      <c r="D3" t="s">
        <v>23</v>
      </c>
      <c r="F3" t="s">
        <v>22</v>
      </c>
      <c r="H3" t="s">
        <v>22</v>
      </c>
      <c r="I3" t="s">
        <v>3</v>
      </c>
      <c r="J3" t="s">
        <v>4</v>
      </c>
      <c r="K3" t="s">
        <v>5</v>
      </c>
      <c r="L3" t="s">
        <v>6</v>
      </c>
      <c r="M3" t="s">
        <v>20</v>
      </c>
      <c r="N3" t="s">
        <v>21</v>
      </c>
      <c r="O3" t="s">
        <v>12</v>
      </c>
      <c r="P3" t="s">
        <v>15</v>
      </c>
      <c r="Q3" t="s">
        <v>16</v>
      </c>
      <c r="R3" t="s">
        <v>18</v>
      </c>
    </row>
    <row r="4" spans="1:19" x14ac:dyDescent="0.25">
      <c r="A4" t="str">
        <f>IF($B$3="&lt;","&gt;","&lt;")&amp;Table13456[[#This Row],[sepal_length]]</f>
        <v>&lt;4.4</v>
      </c>
      <c r="B4" t="str">
        <f>$B$3&amp;"="&amp;Table13456[[#This Row],[sepal_length]]</f>
        <v>&gt;=4.4</v>
      </c>
      <c r="C4" t="str">
        <f>IF($D$3="&lt;","&gt;","&lt;")&amp;Table13456[[#This Row],[sepal_width]]</f>
        <v>&gt;2.9</v>
      </c>
      <c r="D4" t="str">
        <f>$D$3&amp;"="&amp;Table13456[[#This Row],[sepal_width]]</f>
        <v>&lt;=2.9</v>
      </c>
      <c r="E4" t="str">
        <f>IF($F$3="&lt;","&gt;","&lt;")&amp;Table13456[[#This Row],[petal_length]]</f>
        <v>&lt;1.4</v>
      </c>
      <c r="F4" t="str">
        <f>$F$3&amp;"="&amp;Table13456[[#This Row],[petal_length]]</f>
        <v>&gt;=1.4</v>
      </c>
      <c r="G4" t="str">
        <f>IF($H$3="&lt;","&gt;","&lt;")&amp;Table13456[[#This Row],[petal_width]]</f>
        <v>&lt;0.2</v>
      </c>
      <c r="H4" t="str">
        <f>$H$3&amp;"="&amp;Table13456[[#This Row],[petal_width]]</f>
        <v>&gt;=0.2</v>
      </c>
      <c r="I4">
        <v>4.4000000000000004</v>
      </c>
      <c r="J4">
        <v>2.9</v>
      </c>
      <c r="K4">
        <v>1.4</v>
      </c>
      <c r="L4">
        <v>0.2</v>
      </c>
      <c r="M4">
        <v>0</v>
      </c>
      <c r="N4">
        <f>1-Table13456[[#This Row],[versacolor]]</f>
        <v>1</v>
      </c>
      <c r="O4">
        <f>(SUMIF(Table13456[sepal_length],B4,Table13456[versacolor])+SUMIF(Table13456[sepal_length],A4,Table13456[not versacolor]))/150</f>
        <v>0.22666666666666666</v>
      </c>
      <c r="P4">
        <f>(SUMIF(Table13456[sepal_width],D4,Table13456[versacolor])+SUMIF(Table13456[sepal_width],C4,Table13456[not versacolor]))/150</f>
        <v>0.22666666666666666</v>
      </c>
      <c r="Q4">
        <f>(SUMIF(Table13456[petal_length],F4,Table13456[versacolor])+SUMIF(Table13456[petal_length],E4,Table13456[not versacolor]))/150</f>
        <v>0.23333333333333334</v>
      </c>
      <c r="R4">
        <f>(SUMIF(Table13456[petal_width],H4,Table13456[versacolor])+SUMIF(Table13456[petal_width],G4,Table13456[not versacolor]))/150</f>
        <v>0.22666666666666666</v>
      </c>
    </row>
    <row r="5" spans="1:19" x14ac:dyDescent="0.25">
      <c r="A5" t="str">
        <f>IF($B$3="&lt;","&gt;","&lt;")&amp;Table13456[[#This Row],[sepal_length]]</f>
        <v>&lt;4.5</v>
      </c>
      <c r="B5" t="str">
        <f>$B$3&amp;"="&amp;Table13456[[#This Row],[sepal_length]]</f>
        <v>&gt;=4.5</v>
      </c>
      <c r="C5" t="str">
        <f>IF($D$3="&lt;","&gt;","&lt;")&amp;Table13456[[#This Row],[sepal_width]]</f>
        <v>&gt;2.3</v>
      </c>
      <c r="D5" t="str">
        <f>$D$3&amp;"="&amp;Table13456[[#This Row],[sepal_width]]</f>
        <v>&lt;=2.3</v>
      </c>
      <c r="E5" t="str">
        <f>IF($F$3="&lt;","&gt;","&lt;")&amp;Table13456[[#This Row],[petal_length]]</f>
        <v>&lt;1.3</v>
      </c>
      <c r="F5" t="str">
        <f>$F$3&amp;"="&amp;Table13456[[#This Row],[petal_length]]</f>
        <v>&gt;=1.3</v>
      </c>
      <c r="G5" t="str">
        <f>IF($H$3="&lt;","&gt;","&lt;")&amp;Table13456[[#This Row],[petal_width]]</f>
        <v>&lt;0.3</v>
      </c>
      <c r="H5" t="str">
        <f>$H$3&amp;"="&amp;Table13456[[#This Row],[petal_width]]</f>
        <v>&gt;=0.3</v>
      </c>
      <c r="I5">
        <v>4.5</v>
      </c>
      <c r="J5">
        <v>2.2999999999999998</v>
      </c>
      <c r="K5">
        <v>1.3</v>
      </c>
      <c r="L5">
        <v>0.3</v>
      </c>
      <c r="M5">
        <v>0</v>
      </c>
      <c r="N5">
        <f>1-Table13456[[#This Row],[versacolor]]</f>
        <v>1</v>
      </c>
      <c r="O5">
        <f>(SUMIF(Table13456[sepal_length],B5,Table13456[versacolor])+SUMIF(Table13456[sepal_length],A5,Table13456[not versacolor]))/150</f>
        <v>0.23333333333333334</v>
      </c>
      <c r="P5">
        <f>(SUMIF(Table13456[sepal_width],D5,Table13456[versacolor])+SUMIF(Table13456[sepal_width],C5,Table13456[not versacolor]))/150</f>
        <v>0.18</v>
      </c>
      <c r="Q5">
        <f>(SUMIF(Table13456[petal_length],F5,Table13456[versacolor])+SUMIF(Table13456[petal_length],E5,Table13456[not versacolor]))/150</f>
        <v>0.22666666666666666</v>
      </c>
      <c r="R5">
        <f>(SUMIF(Table13456[petal_width],H5,Table13456[versacolor])+SUMIF(Table13456[petal_width],G5,Table13456[not versacolor]))/150</f>
        <v>0.23333333333333334</v>
      </c>
    </row>
    <row r="6" spans="1:19" x14ac:dyDescent="0.25">
      <c r="A6" t="str">
        <f>IF($B$3="&lt;","&gt;","&lt;")&amp;Table13456[[#This Row],[sepal_length]]</f>
        <v>&lt;5</v>
      </c>
      <c r="B6" t="str">
        <f>$B$3&amp;"="&amp;Table13456[[#This Row],[sepal_length]]</f>
        <v>&gt;=5</v>
      </c>
      <c r="C6" t="str">
        <f>IF($D$3="&lt;","&gt;","&lt;")&amp;Table13456[[#This Row],[sepal_width]]</f>
        <v>&gt;2</v>
      </c>
      <c r="D6" t="str">
        <f>$D$3&amp;"="&amp;Table13456[[#This Row],[sepal_width]]</f>
        <v>&lt;=2</v>
      </c>
      <c r="E6" t="str">
        <f>IF($F$3="&lt;","&gt;","&lt;")&amp;Table13456[[#This Row],[petal_length]]</f>
        <v>&lt;3.5</v>
      </c>
      <c r="F6" t="str">
        <f>$F$3&amp;"="&amp;Table13456[[#This Row],[petal_length]]</f>
        <v>&gt;=3.5</v>
      </c>
      <c r="G6" t="str">
        <f>IF($H$3="&lt;","&gt;","&lt;")&amp;Table13456[[#This Row],[petal_width]]</f>
        <v>&lt;1</v>
      </c>
      <c r="H6" t="str">
        <f>$H$3&amp;"="&amp;Table13456[[#This Row],[petal_width]]</f>
        <v>&gt;=1</v>
      </c>
      <c r="I6">
        <v>5</v>
      </c>
      <c r="J6">
        <v>2</v>
      </c>
      <c r="K6">
        <v>3.5</v>
      </c>
      <c r="L6">
        <v>1</v>
      </c>
      <c r="M6">
        <v>1</v>
      </c>
      <c r="N6">
        <f>1-Table13456[[#This Row],[versacolor]]</f>
        <v>0</v>
      </c>
      <c r="O6">
        <f>(SUMIF(Table13456[sepal_length],B6,Table13456[versacolor])+SUMIF(Table13456[sepal_length],A6,Table13456[not versacolor]))/150</f>
        <v>0.24</v>
      </c>
      <c r="P6">
        <f>(SUMIF(Table13456[sepal_width],D6,Table13456[versacolor])+SUMIF(Table13456[sepal_width],C6,Table13456[not versacolor]))/150</f>
        <v>0.16</v>
      </c>
      <c r="Q6">
        <f>(SUMIF(Table13456[petal_length],F6,Table13456[versacolor])+SUMIF(Table13456[petal_length],E6,Table13456[not versacolor]))/150</f>
        <v>0.22</v>
      </c>
      <c r="R6">
        <f>(SUMIF(Table13456[petal_width],H6,Table13456[versacolor])+SUMIF(Table13456[petal_width],G6,Table13456[not versacolor]))/150</f>
        <v>0.24</v>
      </c>
    </row>
    <row r="7" spans="1:19" x14ac:dyDescent="0.25">
      <c r="A7" t="str">
        <f>IF($B$3="&lt;","&gt;","&lt;")&amp;Table13456[[#This Row],[sepal_length]]</f>
        <v>&lt;6</v>
      </c>
      <c r="B7" t="str">
        <f>$B$3&amp;"="&amp;Table13456[[#This Row],[sepal_length]]</f>
        <v>&gt;=6</v>
      </c>
      <c r="C7" t="str">
        <f>IF($D$3="&lt;","&gt;","&lt;")&amp;Table13456[[#This Row],[sepal_width]]</f>
        <v>&gt;2.2</v>
      </c>
      <c r="D7" t="str">
        <f>$D$3&amp;"="&amp;Table13456[[#This Row],[sepal_width]]</f>
        <v>&lt;=2.2</v>
      </c>
      <c r="E7" t="str">
        <f>IF($F$3="&lt;","&gt;","&lt;")&amp;Table13456[[#This Row],[petal_length]]</f>
        <v>&lt;4</v>
      </c>
      <c r="F7" t="str">
        <f>$F$3&amp;"="&amp;Table13456[[#This Row],[petal_length]]</f>
        <v>&gt;=4</v>
      </c>
      <c r="G7" t="str">
        <f>IF($H$3="&lt;","&gt;","&lt;")&amp;Table13456[[#This Row],[petal_width]]</f>
        <v>&lt;1</v>
      </c>
      <c r="H7" t="str">
        <f>$H$3&amp;"="&amp;Table13456[[#This Row],[petal_width]]</f>
        <v>&gt;=1</v>
      </c>
      <c r="I7">
        <v>6</v>
      </c>
      <c r="J7">
        <v>2.2000000000000002</v>
      </c>
      <c r="K7">
        <v>4</v>
      </c>
      <c r="L7">
        <v>1</v>
      </c>
      <c r="M7">
        <v>1</v>
      </c>
      <c r="N7">
        <f>1-Table13456[[#This Row],[versacolor]]</f>
        <v>0</v>
      </c>
      <c r="O7">
        <f>(SUMIF(Table13456[sepal_length],B7,Table13456[versacolor])+SUMIF(Table13456[sepal_length],A7,Table13456[not versacolor]))/150</f>
        <v>0.14666666666666667</v>
      </c>
      <c r="P7">
        <f>(SUMIF(Table13456[sepal_width],D7,Table13456[versacolor])+SUMIF(Table13456[sepal_width],C7,Table13456[not versacolor]))/150</f>
        <v>0.16666666666666666</v>
      </c>
      <c r="Q7">
        <f>(SUMIF(Table13456[petal_length],F7,Table13456[versacolor])+SUMIF(Table13456[petal_length],E7,Table13456[not versacolor]))/150</f>
        <v>0.16666666666666666</v>
      </c>
      <c r="R7">
        <f>(SUMIF(Table13456[petal_width],H7,Table13456[versacolor])+SUMIF(Table13456[petal_width],G7,Table13456[not versacolor]))/150</f>
        <v>0.24</v>
      </c>
    </row>
    <row r="8" spans="1:19" x14ac:dyDescent="0.25">
      <c r="A8" t="str">
        <f>IF($B$3="&lt;","&gt;","&lt;")&amp;Table13456[[#This Row],[sepal_length]]</f>
        <v>&lt;5</v>
      </c>
      <c r="B8" t="str">
        <f>$B$3&amp;"="&amp;Table13456[[#This Row],[sepal_length]]</f>
        <v>&gt;=5</v>
      </c>
      <c r="C8" t="str">
        <f>IF($D$3="&lt;","&gt;","&lt;")&amp;Table13456[[#This Row],[sepal_width]]</f>
        <v>&gt;2.3</v>
      </c>
      <c r="D8" t="str">
        <f>$D$3&amp;"="&amp;Table13456[[#This Row],[sepal_width]]</f>
        <v>&lt;=2.3</v>
      </c>
      <c r="E8" t="str">
        <f>IF($F$3="&lt;","&gt;","&lt;")&amp;Table13456[[#This Row],[petal_length]]</f>
        <v>&lt;3.3</v>
      </c>
      <c r="F8" t="str">
        <f>$F$3&amp;"="&amp;Table13456[[#This Row],[petal_length]]</f>
        <v>&gt;=3.3</v>
      </c>
      <c r="G8" t="str">
        <f>IF($H$3="&lt;","&gt;","&lt;")&amp;Table13456[[#This Row],[petal_width]]</f>
        <v>&lt;1</v>
      </c>
      <c r="H8" t="str">
        <f>$H$3&amp;"="&amp;Table13456[[#This Row],[petal_width]]</f>
        <v>&gt;=1</v>
      </c>
      <c r="I8">
        <v>5</v>
      </c>
      <c r="J8">
        <v>2.2999999999999998</v>
      </c>
      <c r="K8">
        <v>3.3</v>
      </c>
      <c r="L8">
        <v>1</v>
      </c>
      <c r="M8">
        <v>1</v>
      </c>
      <c r="N8">
        <f>1-Table13456[[#This Row],[versacolor]]</f>
        <v>0</v>
      </c>
      <c r="O8">
        <f>(SUMIF(Table13456[sepal_length],B8,Table13456[versacolor])+SUMIF(Table13456[sepal_length],A8,Table13456[not versacolor]))/150</f>
        <v>0.24</v>
      </c>
      <c r="P8">
        <f>(SUMIF(Table13456[sepal_width],D8,Table13456[versacolor])+SUMIF(Table13456[sepal_width],C8,Table13456[not versacolor]))/150</f>
        <v>0.18</v>
      </c>
      <c r="Q8">
        <f>(SUMIF(Table13456[petal_length],F8,Table13456[versacolor])+SUMIF(Table13456[petal_length],E8,Table13456[not versacolor]))/150</f>
        <v>0.23333333333333334</v>
      </c>
      <c r="R8">
        <f>(SUMIF(Table13456[petal_width],H8,Table13456[versacolor])+SUMIF(Table13456[petal_width],G8,Table13456[not versacolor]))/150</f>
        <v>0.24</v>
      </c>
    </row>
    <row r="9" spans="1:19" x14ac:dyDescent="0.25">
      <c r="A9" t="str">
        <f>IF($B$3="&lt;","&gt;","&lt;")&amp;Table13456[[#This Row],[sepal_length]]</f>
        <v>&lt;4.9</v>
      </c>
      <c r="B9" t="str">
        <f>$B$3&amp;"="&amp;Table13456[[#This Row],[sepal_length]]</f>
        <v>&gt;=4.9</v>
      </c>
      <c r="C9" t="str">
        <f>IF($D$3="&lt;","&gt;","&lt;")&amp;Table13456[[#This Row],[sepal_width]]</f>
        <v>&gt;2.4</v>
      </c>
      <c r="D9" t="str">
        <f>$D$3&amp;"="&amp;Table13456[[#This Row],[sepal_width]]</f>
        <v>&lt;=2.4</v>
      </c>
      <c r="E9" t="str">
        <f>IF($F$3="&lt;","&gt;","&lt;")&amp;Table13456[[#This Row],[petal_length]]</f>
        <v>&lt;3.3</v>
      </c>
      <c r="F9" t="str">
        <f>$F$3&amp;"="&amp;Table13456[[#This Row],[petal_length]]</f>
        <v>&gt;=3.3</v>
      </c>
      <c r="G9" t="str">
        <f>IF($H$3="&lt;","&gt;","&lt;")&amp;Table13456[[#This Row],[petal_width]]</f>
        <v>&lt;1</v>
      </c>
      <c r="H9" t="str">
        <f>$H$3&amp;"="&amp;Table13456[[#This Row],[petal_width]]</f>
        <v>&gt;=1</v>
      </c>
      <c r="I9">
        <v>4.9000000000000004</v>
      </c>
      <c r="J9">
        <v>2.4</v>
      </c>
      <c r="K9">
        <v>3.3</v>
      </c>
      <c r="L9">
        <v>1</v>
      </c>
      <c r="M9">
        <v>1</v>
      </c>
      <c r="N9">
        <f>1-Table13456[[#This Row],[versacolor]]</f>
        <v>0</v>
      </c>
      <c r="O9">
        <f>(SUMIF(Table13456[sepal_length],B9,Table13456[versacolor])+SUMIF(Table13456[sepal_length],A9,Table13456[not versacolor]))/150</f>
        <v>0.24</v>
      </c>
      <c r="P9">
        <f>(SUMIF(Table13456[sepal_width],D9,Table13456[versacolor])+SUMIF(Table13456[sepal_width],C9,Table13456[not versacolor]))/150</f>
        <v>0.2</v>
      </c>
      <c r="Q9">
        <f>(SUMIF(Table13456[petal_length],F9,Table13456[versacolor])+SUMIF(Table13456[petal_length],E9,Table13456[not versacolor]))/150</f>
        <v>0.23333333333333334</v>
      </c>
      <c r="R9">
        <f>(SUMIF(Table13456[petal_width],H9,Table13456[versacolor])+SUMIF(Table13456[petal_width],G9,Table13456[not versacolor]))/150</f>
        <v>0.24</v>
      </c>
    </row>
    <row r="10" spans="1:19" x14ac:dyDescent="0.25">
      <c r="A10" t="str">
        <f>IF($B$3="&lt;","&gt;","&lt;")&amp;Table13456[[#This Row],[sepal_length]]</f>
        <v>&lt;5.5</v>
      </c>
      <c r="B10" t="str">
        <f>$B$3&amp;"="&amp;Table13456[[#This Row],[sepal_length]]</f>
        <v>&gt;=5.5</v>
      </c>
      <c r="C10" t="str">
        <f>IF($D$3="&lt;","&gt;","&lt;")&amp;Table13456[[#This Row],[sepal_width]]</f>
        <v>&gt;2.4</v>
      </c>
      <c r="D10" t="str">
        <f>$D$3&amp;"="&amp;Table13456[[#This Row],[sepal_width]]</f>
        <v>&lt;=2.4</v>
      </c>
      <c r="E10" t="str">
        <f>IF($F$3="&lt;","&gt;","&lt;")&amp;Table13456[[#This Row],[petal_length]]</f>
        <v>&lt;3.7</v>
      </c>
      <c r="F10" t="str">
        <f>$F$3&amp;"="&amp;Table13456[[#This Row],[petal_length]]</f>
        <v>&gt;=3.7</v>
      </c>
      <c r="G10" t="str">
        <f>IF($H$3="&lt;","&gt;","&lt;")&amp;Table13456[[#This Row],[petal_width]]</f>
        <v>&lt;1</v>
      </c>
      <c r="H10" t="str">
        <f>$H$3&amp;"="&amp;Table13456[[#This Row],[petal_width]]</f>
        <v>&gt;=1</v>
      </c>
      <c r="I10">
        <v>5.5</v>
      </c>
      <c r="J10">
        <v>2.4</v>
      </c>
      <c r="K10">
        <v>3.7</v>
      </c>
      <c r="L10">
        <v>1</v>
      </c>
      <c r="M10">
        <v>1</v>
      </c>
      <c r="N10">
        <f>1-Table13456[[#This Row],[versacolor]]</f>
        <v>0</v>
      </c>
      <c r="O10">
        <f>(SUMIF(Table13456[sepal_length],B10,Table13456[versacolor])+SUMIF(Table13456[sepal_length],A10,Table13456[not versacolor]))/150</f>
        <v>0.21333333333333335</v>
      </c>
      <c r="P10">
        <f>(SUMIF(Table13456[sepal_width],D10,Table13456[versacolor])+SUMIF(Table13456[sepal_width],C10,Table13456[not versacolor]))/150</f>
        <v>0.2</v>
      </c>
      <c r="Q10">
        <f>(SUMIF(Table13456[petal_length],F10,Table13456[versacolor])+SUMIF(Table13456[petal_length],E10,Table13456[not versacolor]))/150</f>
        <v>0.2</v>
      </c>
      <c r="R10">
        <f>(SUMIF(Table13456[petal_width],H10,Table13456[versacolor])+SUMIF(Table13456[petal_width],G10,Table13456[not versacolor]))/150</f>
        <v>0.24</v>
      </c>
    </row>
    <row r="11" spans="1:19" x14ac:dyDescent="0.25">
      <c r="A11" t="str">
        <f>IF($B$3="&lt;","&gt;","&lt;")&amp;Table13456[[#This Row],[sepal_length]]</f>
        <v>&lt;5.7</v>
      </c>
      <c r="B11" t="str">
        <f>$B$3&amp;"="&amp;Table13456[[#This Row],[sepal_length]]</f>
        <v>&gt;=5.7</v>
      </c>
      <c r="C11" t="str">
        <f>IF($D$3="&lt;","&gt;","&lt;")&amp;Table13456[[#This Row],[sepal_width]]</f>
        <v>&gt;2.6</v>
      </c>
      <c r="D11" t="str">
        <f>$D$3&amp;"="&amp;Table13456[[#This Row],[sepal_width]]</f>
        <v>&lt;=2.6</v>
      </c>
      <c r="E11" t="str">
        <f>IF($F$3="&lt;","&gt;","&lt;")&amp;Table13456[[#This Row],[petal_length]]</f>
        <v>&lt;3.5</v>
      </c>
      <c r="F11" t="str">
        <f>$F$3&amp;"="&amp;Table13456[[#This Row],[petal_length]]</f>
        <v>&gt;=3.5</v>
      </c>
      <c r="G11" t="str">
        <f>IF($H$3="&lt;","&gt;","&lt;")&amp;Table13456[[#This Row],[petal_width]]</f>
        <v>&lt;1</v>
      </c>
      <c r="H11" t="str">
        <f>$H$3&amp;"="&amp;Table13456[[#This Row],[petal_width]]</f>
        <v>&gt;=1</v>
      </c>
      <c r="I11">
        <v>5.7</v>
      </c>
      <c r="J11">
        <v>2.6</v>
      </c>
      <c r="K11">
        <v>3.5</v>
      </c>
      <c r="L11">
        <v>1</v>
      </c>
      <c r="M11">
        <v>1</v>
      </c>
      <c r="N11">
        <f>1-Table13456[[#This Row],[versacolor]]</f>
        <v>0</v>
      </c>
      <c r="O11">
        <f>(SUMIF(Table13456[sepal_length],B11,Table13456[versacolor])+SUMIF(Table13456[sepal_length],A11,Table13456[not versacolor]))/150</f>
        <v>0.16666666666666666</v>
      </c>
      <c r="P11">
        <f>(SUMIF(Table13456[sepal_width],D11,Table13456[versacolor])+SUMIF(Table13456[sepal_width],C11,Table13456[not versacolor]))/150</f>
        <v>0.20666666666666667</v>
      </c>
      <c r="Q11">
        <f>(SUMIF(Table13456[petal_length],F11,Table13456[versacolor])+SUMIF(Table13456[petal_length],E11,Table13456[not versacolor]))/150</f>
        <v>0.22</v>
      </c>
      <c r="R11">
        <f>(SUMIF(Table13456[petal_width],H11,Table13456[versacolor])+SUMIF(Table13456[petal_width],G11,Table13456[not versacolor]))/150</f>
        <v>0.24</v>
      </c>
    </row>
    <row r="12" spans="1:19" x14ac:dyDescent="0.25">
      <c r="A12" t="str">
        <f>IF($B$3="&lt;","&gt;","&lt;")&amp;Table13456[[#This Row],[sepal_length]]</f>
        <v>&lt;5.8</v>
      </c>
      <c r="B12" t="str">
        <f>$B$3&amp;"="&amp;Table13456[[#This Row],[sepal_length]]</f>
        <v>&gt;=5.8</v>
      </c>
      <c r="C12" t="str">
        <f>IF($D$3="&lt;","&gt;","&lt;")&amp;Table13456[[#This Row],[sepal_width]]</f>
        <v>&gt;2.7</v>
      </c>
      <c r="D12" t="str">
        <f>$D$3&amp;"="&amp;Table13456[[#This Row],[sepal_width]]</f>
        <v>&lt;=2.7</v>
      </c>
      <c r="E12" t="str">
        <f>IF($F$3="&lt;","&gt;","&lt;")&amp;Table13456[[#This Row],[petal_length]]</f>
        <v>&lt;4.1</v>
      </c>
      <c r="F12" t="str">
        <f>$F$3&amp;"="&amp;Table13456[[#This Row],[petal_length]]</f>
        <v>&gt;=4.1</v>
      </c>
      <c r="G12" t="str">
        <f>IF($H$3="&lt;","&gt;","&lt;")&amp;Table13456[[#This Row],[petal_width]]</f>
        <v>&lt;1</v>
      </c>
      <c r="H12" t="str">
        <f>$H$3&amp;"="&amp;Table13456[[#This Row],[petal_width]]</f>
        <v>&gt;=1</v>
      </c>
      <c r="I12">
        <v>5.8</v>
      </c>
      <c r="J12">
        <v>2.7</v>
      </c>
      <c r="K12">
        <v>4.0999999999999996</v>
      </c>
      <c r="L12">
        <v>1</v>
      </c>
      <c r="M12">
        <v>1</v>
      </c>
      <c r="N12">
        <f>1-Table13456[[#This Row],[versacolor]]</f>
        <v>0</v>
      </c>
      <c r="O12">
        <f>(SUMIF(Table13456[sepal_length],B12,Table13456[versacolor])+SUMIF(Table13456[sepal_length],A12,Table13456[not versacolor]))/150</f>
        <v>0.14666666666666667</v>
      </c>
      <c r="P12">
        <f>(SUMIF(Table13456[sepal_width],D12,Table13456[versacolor])+SUMIF(Table13456[sepal_width],C12,Table13456[not versacolor]))/150</f>
        <v>0.21333333333333335</v>
      </c>
      <c r="Q12">
        <f>(SUMIF(Table13456[petal_length],F12,Table13456[versacolor])+SUMIF(Table13456[petal_length],E12,Table13456[not versacolor]))/150</f>
        <v>0.13333333333333333</v>
      </c>
      <c r="R12">
        <f>(SUMIF(Table13456[petal_width],H12,Table13456[versacolor])+SUMIF(Table13456[petal_width],G12,Table13456[not versacolor]))/150</f>
        <v>0.24</v>
      </c>
    </row>
    <row r="13" spans="1:19" x14ac:dyDescent="0.25">
      <c r="A13" t="str">
        <f>IF($B$3="&lt;","&gt;","&lt;")&amp;Table13456[[#This Row],[sepal_length]]</f>
        <v>&lt;5.5</v>
      </c>
      <c r="B13" t="str">
        <f>$B$3&amp;"="&amp;Table13456[[#This Row],[sepal_length]]</f>
        <v>&gt;=5.5</v>
      </c>
      <c r="C13" t="str">
        <f>IF($D$3="&lt;","&gt;","&lt;")&amp;Table13456[[#This Row],[sepal_width]]</f>
        <v>&gt;2.4</v>
      </c>
      <c r="D13" t="str">
        <f>$D$3&amp;"="&amp;Table13456[[#This Row],[sepal_width]]</f>
        <v>&lt;=2.4</v>
      </c>
      <c r="E13" t="str">
        <f>IF($F$3="&lt;","&gt;","&lt;")&amp;Table13456[[#This Row],[petal_length]]</f>
        <v>&lt;3.8</v>
      </c>
      <c r="F13" t="str">
        <f>$F$3&amp;"="&amp;Table13456[[#This Row],[petal_length]]</f>
        <v>&gt;=3.8</v>
      </c>
      <c r="G13" t="str">
        <f>IF($H$3="&lt;","&gt;","&lt;")&amp;Table13456[[#This Row],[petal_width]]</f>
        <v>&lt;1.1</v>
      </c>
      <c r="H13" t="str">
        <f>$H$3&amp;"="&amp;Table13456[[#This Row],[petal_width]]</f>
        <v>&gt;=1.1</v>
      </c>
      <c r="I13">
        <v>5.5</v>
      </c>
      <c r="J13">
        <v>2.4</v>
      </c>
      <c r="K13">
        <v>3.8</v>
      </c>
      <c r="L13">
        <v>1.1000000000000001</v>
      </c>
      <c r="M13">
        <v>1</v>
      </c>
      <c r="N13">
        <f>1-Table13456[[#This Row],[versacolor]]</f>
        <v>0</v>
      </c>
      <c r="O13">
        <f>(SUMIF(Table13456[sepal_length],B13,Table13456[versacolor])+SUMIF(Table13456[sepal_length],A13,Table13456[not versacolor]))/150</f>
        <v>0.21333333333333335</v>
      </c>
      <c r="P13">
        <f>(SUMIF(Table13456[sepal_width],D13,Table13456[versacolor])+SUMIF(Table13456[sepal_width],C13,Table13456[not versacolor]))/150</f>
        <v>0.2</v>
      </c>
      <c r="Q13">
        <f>(SUMIF(Table13456[petal_length],F13,Table13456[versacolor])+SUMIF(Table13456[petal_length],E13,Table13456[not versacolor]))/150</f>
        <v>0.19333333333333333</v>
      </c>
      <c r="R13">
        <f>(SUMIF(Table13456[petal_width],H13,Table13456[versacolor])+SUMIF(Table13456[petal_width],G13,Table13456[not versacolor]))/150</f>
        <v>0.19333333333333333</v>
      </c>
    </row>
    <row r="14" spans="1:19" x14ac:dyDescent="0.25">
      <c r="A14" t="str">
        <f>IF($B$3="&lt;","&gt;","&lt;")&amp;Table13456[[#This Row],[sepal_length]]</f>
        <v>&lt;5.1</v>
      </c>
      <c r="B14" t="str">
        <f>$B$3&amp;"="&amp;Table13456[[#This Row],[sepal_length]]</f>
        <v>&gt;=5.1</v>
      </c>
      <c r="C14" t="str">
        <f>IF($D$3="&lt;","&gt;","&lt;")&amp;Table13456[[#This Row],[sepal_width]]</f>
        <v>&gt;2.5</v>
      </c>
      <c r="D14" t="str">
        <f>$D$3&amp;"="&amp;Table13456[[#This Row],[sepal_width]]</f>
        <v>&lt;=2.5</v>
      </c>
      <c r="E14" t="str">
        <f>IF($F$3="&lt;","&gt;","&lt;")&amp;Table13456[[#This Row],[petal_length]]</f>
        <v>&lt;3</v>
      </c>
      <c r="F14" t="str">
        <f>$F$3&amp;"="&amp;Table13456[[#This Row],[petal_length]]</f>
        <v>&gt;=3</v>
      </c>
      <c r="G14" t="str">
        <f>IF($H$3="&lt;","&gt;","&lt;")&amp;Table13456[[#This Row],[petal_width]]</f>
        <v>&lt;1.1</v>
      </c>
      <c r="H14" t="str">
        <f>$H$3&amp;"="&amp;Table13456[[#This Row],[petal_width]]</f>
        <v>&gt;=1.1</v>
      </c>
      <c r="I14">
        <v>5.0999999999999996</v>
      </c>
      <c r="J14">
        <v>2.5</v>
      </c>
      <c r="K14">
        <v>3</v>
      </c>
      <c r="L14">
        <v>1.1000000000000001</v>
      </c>
      <c r="M14">
        <v>1</v>
      </c>
      <c r="N14">
        <f>1-Table13456[[#This Row],[versacolor]]</f>
        <v>0</v>
      </c>
      <c r="O14">
        <f>(SUMIF(Table13456[sepal_length],B14,Table13456[versacolor])+SUMIF(Table13456[sepal_length],A14,Table13456[not versacolor]))/150</f>
        <v>0.22666666666666666</v>
      </c>
      <c r="P14">
        <f>(SUMIF(Table13456[sepal_width],D14,Table13456[versacolor])+SUMIF(Table13456[sepal_width],C14,Table13456[not versacolor]))/150</f>
        <v>0.2</v>
      </c>
      <c r="Q14">
        <f>(SUMIF(Table13456[petal_length],F14,Table13456[versacolor])+SUMIF(Table13456[petal_length],E14,Table13456[not versacolor]))/150</f>
        <v>0.24</v>
      </c>
      <c r="R14">
        <f>(SUMIF(Table13456[petal_width],H14,Table13456[versacolor])+SUMIF(Table13456[petal_width],G14,Table13456[not versacolor]))/150</f>
        <v>0.19333333333333333</v>
      </c>
    </row>
    <row r="15" spans="1:19" x14ac:dyDescent="0.25">
      <c r="A15" t="str">
        <f>IF($B$3="&lt;","&gt;","&lt;")&amp;Table13456[[#This Row],[sepal_length]]</f>
        <v>&lt;5.6</v>
      </c>
      <c r="B15" t="str">
        <f>$B$3&amp;"="&amp;Table13456[[#This Row],[sepal_length]]</f>
        <v>&gt;=5.6</v>
      </c>
      <c r="C15" t="str">
        <f>IF($D$3="&lt;","&gt;","&lt;")&amp;Table13456[[#This Row],[sepal_width]]</f>
        <v>&gt;2.5</v>
      </c>
      <c r="D15" t="str">
        <f>$D$3&amp;"="&amp;Table13456[[#This Row],[sepal_width]]</f>
        <v>&lt;=2.5</v>
      </c>
      <c r="E15" t="str">
        <f>IF($F$3="&lt;","&gt;","&lt;")&amp;Table13456[[#This Row],[petal_length]]</f>
        <v>&lt;3.9</v>
      </c>
      <c r="F15" t="str">
        <f>$F$3&amp;"="&amp;Table13456[[#This Row],[petal_length]]</f>
        <v>&gt;=3.9</v>
      </c>
      <c r="G15" t="str">
        <f>IF($H$3="&lt;","&gt;","&lt;")&amp;Table13456[[#This Row],[petal_width]]</f>
        <v>&lt;1.1</v>
      </c>
      <c r="H15" t="str">
        <f>$H$3&amp;"="&amp;Table13456[[#This Row],[petal_width]]</f>
        <v>&gt;=1.1</v>
      </c>
      <c r="I15">
        <v>5.6</v>
      </c>
      <c r="J15">
        <v>2.5</v>
      </c>
      <c r="K15">
        <v>3.9</v>
      </c>
      <c r="L15">
        <v>1.1000000000000001</v>
      </c>
      <c r="M15">
        <v>1</v>
      </c>
      <c r="N15">
        <f>1-Table13456[[#This Row],[versacolor]]</f>
        <v>0</v>
      </c>
      <c r="O15">
        <f>(SUMIF(Table13456[sepal_length],B15,Table13456[versacolor])+SUMIF(Table13456[sepal_length],A15,Table13456[not versacolor]))/150</f>
        <v>0.18</v>
      </c>
      <c r="P15">
        <f>(SUMIF(Table13456[sepal_width],D15,Table13456[versacolor])+SUMIF(Table13456[sepal_width],C15,Table13456[not versacolor]))/150</f>
        <v>0.2</v>
      </c>
      <c r="Q15">
        <f>(SUMIF(Table13456[petal_length],F15,Table13456[versacolor])+SUMIF(Table13456[petal_length],E15,Table13456[not versacolor]))/150</f>
        <v>0.18666666666666668</v>
      </c>
      <c r="R15">
        <f>(SUMIF(Table13456[petal_width],H15,Table13456[versacolor])+SUMIF(Table13456[petal_width],G15,Table13456[not versacolor]))/150</f>
        <v>0.19333333333333333</v>
      </c>
    </row>
    <row r="16" spans="1:19" x14ac:dyDescent="0.25">
      <c r="A16" t="str">
        <f>IF($B$3="&lt;","&gt;","&lt;")&amp;Table13456[[#This Row],[sepal_length]]</f>
        <v>&lt;5.8</v>
      </c>
      <c r="B16" t="str">
        <f>$B$3&amp;"="&amp;Table13456[[#This Row],[sepal_length]]</f>
        <v>&gt;=5.8</v>
      </c>
      <c r="C16" t="str">
        <f>IF($D$3="&lt;","&gt;","&lt;")&amp;Table13456[[#This Row],[sepal_width]]</f>
        <v>&gt;2.6</v>
      </c>
      <c r="D16" t="str">
        <f>$D$3&amp;"="&amp;Table13456[[#This Row],[sepal_width]]</f>
        <v>&lt;=2.6</v>
      </c>
      <c r="E16" t="str">
        <f>IF($F$3="&lt;","&gt;","&lt;")&amp;Table13456[[#This Row],[petal_length]]</f>
        <v>&lt;4</v>
      </c>
      <c r="F16" t="str">
        <f>$F$3&amp;"="&amp;Table13456[[#This Row],[petal_length]]</f>
        <v>&gt;=4</v>
      </c>
      <c r="G16" t="str">
        <f>IF($H$3="&lt;","&gt;","&lt;")&amp;Table13456[[#This Row],[petal_width]]</f>
        <v>&lt;1.2</v>
      </c>
      <c r="H16" t="str">
        <f>$H$3&amp;"="&amp;Table13456[[#This Row],[petal_width]]</f>
        <v>&gt;=1.2</v>
      </c>
      <c r="I16">
        <v>5.8</v>
      </c>
      <c r="J16">
        <v>2.6</v>
      </c>
      <c r="K16">
        <v>4</v>
      </c>
      <c r="L16">
        <v>1.2</v>
      </c>
      <c r="M16">
        <v>1</v>
      </c>
      <c r="N16">
        <f>1-Table13456[[#This Row],[versacolor]]</f>
        <v>0</v>
      </c>
      <c r="O16">
        <f>(SUMIF(Table13456[sepal_length],B16,Table13456[versacolor])+SUMIF(Table13456[sepal_length],A16,Table13456[not versacolor]))/150</f>
        <v>0.14666666666666667</v>
      </c>
      <c r="P16">
        <f>(SUMIF(Table13456[sepal_width],D16,Table13456[versacolor])+SUMIF(Table13456[sepal_width],C16,Table13456[not versacolor]))/150</f>
        <v>0.20666666666666667</v>
      </c>
      <c r="Q16">
        <f>(SUMIF(Table13456[petal_length],F16,Table13456[versacolor])+SUMIF(Table13456[petal_length],E16,Table13456[not versacolor]))/150</f>
        <v>0.16666666666666666</v>
      </c>
      <c r="R16">
        <f>(SUMIF(Table13456[petal_width],H16,Table13456[versacolor])+SUMIF(Table13456[petal_width],G16,Table13456[not versacolor]))/150</f>
        <v>0.17333333333333334</v>
      </c>
    </row>
    <row r="17" spans="1:18" x14ac:dyDescent="0.25">
      <c r="A17" t="str">
        <f>IF($B$3="&lt;","&gt;","&lt;")&amp;Table13456[[#This Row],[sepal_length]]</f>
        <v>&lt;5.5</v>
      </c>
      <c r="B17" t="str">
        <f>$B$3&amp;"="&amp;Table13456[[#This Row],[sepal_length]]</f>
        <v>&gt;=5.5</v>
      </c>
      <c r="C17" t="str">
        <f>IF($D$3="&lt;","&gt;","&lt;")&amp;Table13456[[#This Row],[sepal_width]]</f>
        <v>&gt;2.6</v>
      </c>
      <c r="D17" t="str">
        <f>$D$3&amp;"="&amp;Table13456[[#This Row],[sepal_width]]</f>
        <v>&lt;=2.6</v>
      </c>
      <c r="E17" t="str">
        <f>IF($F$3="&lt;","&gt;","&lt;")&amp;Table13456[[#This Row],[petal_length]]</f>
        <v>&lt;4.4</v>
      </c>
      <c r="F17" t="str">
        <f>$F$3&amp;"="&amp;Table13456[[#This Row],[petal_length]]</f>
        <v>&gt;=4.4</v>
      </c>
      <c r="G17" t="str">
        <f>IF($H$3="&lt;","&gt;","&lt;")&amp;Table13456[[#This Row],[petal_width]]</f>
        <v>&lt;1.2</v>
      </c>
      <c r="H17" t="str">
        <f>$H$3&amp;"="&amp;Table13456[[#This Row],[petal_width]]</f>
        <v>&gt;=1.2</v>
      </c>
      <c r="I17">
        <v>5.5</v>
      </c>
      <c r="J17">
        <v>2.6</v>
      </c>
      <c r="K17">
        <v>4.4000000000000004</v>
      </c>
      <c r="L17">
        <v>1.2</v>
      </c>
      <c r="M17">
        <v>1</v>
      </c>
      <c r="N17">
        <f>1-Table13456[[#This Row],[versacolor]]</f>
        <v>0</v>
      </c>
      <c r="O17">
        <f>(SUMIF(Table13456[sepal_length],B17,Table13456[versacolor])+SUMIF(Table13456[sepal_length],A17,Table13456[not versacolor]))/150</f>
        <v>0.21333333333333335</v>
      </c>
      <c r="P17">
        <f>(SUMIF(Table13456[sepal_width],D17,Table13456[versacolor])+SUMIF(Table13456[sepal_width],C17,Table13456[not versacolor]))/150</f>
        <v>0.20666666666666667</v>
      </c>
      <c r="Q17">
        <f>(SUMIF(Table13456[petal_length],F17,Table13456[versacolor])+SUMIF(Table13456[petal_length],E17,Table13456[not versacolor]))/150</f>
        <v>9.3333333333333338E-2</v>
      </c>
      <c r="R17">
        <f>(SUMIF(Table13456[petal_width],H17,Table13456[versacolor])+SUMIF(Table13456[petal_width],G17,Table13456[not versacolor]))/150</f>
        <v>0.17333333333333334</v>
      </c>
    </row>
    <row r="18" spans="1:18" x14ac:dyDescent="0.25">
      <c r="A18" t="str">
        <f>IF($B$3="&lt;","&gt;","&lt;")&amp;Table13456[[#This Row],[sepal_length]]</f>
        <v>&lt;5.8</v>
      </c>
      <c r="B18" t="str">
        <f>$B$3&amp;"="&amp;Table13456[[#This Row],[sepal_length]]</f>
        <v>&gt;=5.8</v>
      </c>
      <c r="C18" t="str">
        <f>IF($D$3="&lt;","&gt;","&lt;")&amp;Table13456[[#This Row],[sepal_width]]</f>
        <v>&gt;2.7</v>
      </c>
      <c r="D18" t="str">
        <f>$D$3&amp;"="&amp;Table13456[[#This Row],[sepal_width]]</f>
        <v>&lt;=2.7</v>
      </c>
      <c r="E18" t="str">
        <f>IF($F$3="&lt;","&gt;","&lt;")&amp;Table13456[[#This Row],[petal_length]]</f>
        <v>&lt;3.9</v>
      </c>
      <c r="F18" t="str">
        <f>$F$3&amp;"="&amp;Table13456[[#This Row],[petal_length]]</f>
        <v>&gt;=3.9</v>
      </c>
      <c r="G18" t="str">
        <f>IF($H$3="&lt;","&gt;","&lt;")&amp;Table13456[[#This Row],[petal_width]]</f>
        <v>&lt;1.2</v>
      </c>
      <c r="H18" t="str">
        <f>$H$3&amp;"="&amp;Table13456[[#This Row],[petal_width]]</f>
        <v>&gt;=1.2</v>
      </c>
      <c r="I18">
        <v>5.8</v>
      </c>
      <c r="J18">
        <v>2.7</v>
      </c>
      <c r="K18">
        <v>3.9</v>
      </c>
      <c r="L18">
        <v>1.2</v>
      </c>
      <c r="M18">
        <v>1</v>
      </c>
      <c r="N18">
        <f>1-Table13456[[#This Row],[versacolor]]</f>
        <v>0</v>
      </c>
      <c r="O18">
        <f>(SUMIF(Table13456[sepal_length],B18,Table13456[versacolor])+SUMIF(Table13456[sepal_length],A18,Table13456[not versacolor]))/150</f>
        <v>0.14666666666666667</v>
      </c>
      <c r="P18">
        <f>(SUMIF(Table13456[sepal_width],D18,Table13456[versacolor])+SUMIF(Table13456[sepal_width],C18,Table13456[not versacolor]))/150</f>
        <v>0.21333333333333335</v>
      </c>
      <c r="Q18">
        <f>(SUMIF(Table13456[petal_length],F18,Table13456[versacolor])+SUMIF(Table13456[petal_length],E18,Table13456[not versacolor]))/150</f>
        <v>0.18666666666666668</v>
      </c>
      <c r="R18">
        <f>(SUMIF(Table13456[petal_width],H18,Table13456[versacolor])+SUMIF(Table13456[petal_width],G18,Table13456[not versacolor]))/150</f>
        <v>0.17333333333333334</v>
      </c>
    </row>
    <row r="19" spans="1:18" x14ac:dyDescent="0.25">
      <c r="A19" t="str">
        <f>IF($B$3="&lt;","&gt;","&lt;")&amp;Table13456[[#This Row],[sepal_length]]</f>
        <v>&lt;6.1</v>
      </c>
      <c r="B19" t="str">
        <f>$B$3&amp;"="&amp;Table13456[[#This Row],[sepal_length]]</f>
        <v>&gt;=6.1</v>
      </c>
      <c r="C19" t="str">
        <f>IF($D$3="&lt;","&gt;","&lt;")&amp;Table13456[[#This Row],[sepal_width]]</f>
        <v>&gt;2.8</v>
      </c>
      <c r="D19" t="str">
        <f>$D$3&amp;"="&amp;Table13456[[#This Row],[sepal_width]]</f>
        <v>&lt;=2.8</v>
      </c>
      <c r="E19" t="str">
        <f>IF($F$3="&lt;","&gt;","&lt;")&amp;Table13456[[#This Row],[petal_length]]</f>
        <v>&lt;4.7</v>
      </c>
      <c r="F19" t="str">
        <f>$F$3&amp;"="&amp;Table13456[[#This Row],[petal_length]]</f>
        <v>&gt;=4.7</v>
      </c>
      <c r="G19" t="str">
        <f>IF($H$3="&lt;","&gt;","&lt;")&amp;Table13456[[#This Row],[petal_width]]</f>
        <v>&lt;1.2</v>
      </c>
      <c r="H19" t="str">
        <f>$H$3&amp;"="&amp;Table13456[[#This Row],[petal_width]]</f>
        <v>&gt;=1.2</v>
      </c>
      <c r="I19">
        <v>6.1</v>
      </c>
      <c r="J19">
        <v>2.8</v>
      </c>
      <c r="K19">
        <v>4.7</v>
      </c>
      <c r="L19">
        <v>1.2</v>
      </c>
      <c r="M19">
        <v>1</v>
      </c>
      <c r="N19">
        <f>1-Table13456[[#This Row],[versacolor]]</f>
        <v>0</v>
      </c>
      <c r="O19">
        <f>(SUMIF(Table13456[sepal_length],B19,Table13456[versacolor])+SUMIF(Table13456[sepal_length],A19,Table13456[not versacolor]))/150</f>
        <v>0.13333333333333333</v>
      </c>
      <c r="P19">
        <f>(SUMIF(Table13456[sepal_width],D19,Table13456[versacolor])+SUMIF(Table13456[sepal_width],C19,Table13456[not versacolor]))/150</f>
        <v>0.2</v>
      </c>
      <c r="Q19">
        <f>(SUMIF(Table13456[petal_length],F19,Table13456[versacolor])+SUMIF(Table13456[petal_length],E19,Table13456[not versacolor]))/150</f>
        <v>5.3333333333333337E-2</v>
      </c>
      <c r="R19">
        <f>(SUMIF(Table13456[petal_width],H19,Table13456[versacolor])+SUMIF(Table13456[petal_width],G19,Table13456[not versacolor]))/150</f>
        <v>0.17333333333333334</v>
      </c>
    </row>
    <row r="20" spans="1:18" x14ac:dyDescent="0.25">
      <c r="A20" t="str">
        <f>IF($B$3="&lt;","&gt;","&lt;")&amp;Table13456[[#This Row],[sepal_length]]</f>
        <v>&lt;5.5</v>
      </c>
      <c r="B20" t="str">
        <f>$B$3&amp;"="&amp;Table13456[[#This Row],[sepal_length]]</f>
        <v>&gt;=5.5</v>
      </c>
      <c r="C20" t="str">
        <f>IF($D$3="&lt;","&gt;","&lt;")&amp;Table13456[[#This Row],[sepal_width]]</f>
        <v>&gt;2.3</v>
      </c>
      <c r="D20" t="str">
        <f>$D$3&amp;"="&amp;Table13456[[#This Row],[sepal_width]]</f>
        <v>&lt;=2.3</v>
      </c>
      <c r="E20" t="str">
        <f>IF($F$3="&lt;","&gt;","&lt;")&amp;Table13456[[#This Row],[petal_length]]</f>
        <v>&lt;4</v>
      </c>
      <c r="F20" t="str">
        <f>$F$3&amp;"="&amp;Table13456[[#This Row],[petal_length]]</f>
        <v>&gt;=4</v>
      </c>
      <c r="G20" t="str">
        <f>IF($H$3="&lt;","&gt;","&lt;")&amp;Table13456[[#This Row],[petal_width]]</f>
        <v>&lt;1.3</v>
      </c>
      <c r="H20" t="str">
        <f>$H$3&amp;"="&amp;Table13456[[#This Row],[petal_width]]</f>
        <v>&gt;=1.3</v>
      </c>
      <c r="I20">
        <v>5.5</v>
      </c>
      <c r="J20">
        <v>2.2999999999999998</v>
      </c>
      <c r="K20">
        <v>4</v>
      </c>
      <c r="L20">
        <v>1.3</v>
      </c>
      <c r="M20">
        <v>1</v>
      </c>
      <c r="N20">
        <f>1-Table13456[[#This Row],[versacolor]]</f>
        <v>0</v>
      </c>
      <c r="O20">
        <f>(SUMIF(Table13456[sepal_length],B20,Table13456[versacolor])+SUMIF(Table13456[sepal_length],A20,Table13456[not versacolor]))/150</f>
        <v>0.21333333333333335</v>
      </c>
      <c r="P20">
        <f>(SUMIF(Table13456[sepal_width],D20,Table13456[versacolor])+SUMIF(Table13456[sepal_width],C20,Table13456[not versacolor]))/150</f>
        <v>0.18</v>
      </c>
      <c r="Q20">
        <f>(SUMIF(Table13456[petal_length],F20,Table13456[versacolor])+SUMIF(Table13456[petal_length],E20,Table13456[not versacolor]))/150</f>
        <v>0.16666666666666666</v>
      </c>
      <c r="R20">
        <f>(SUMIF(Table13456[petal_width],H20,Table13456[versacolor])+SUMIF(Table13456[petal_width],G20,Table13456[not versacolor]))/150</f>
        <v>0.14666666666666667</v>
      </c>
    </row>
    <row r="21" spans="1:18" x14ac:dyDescent="0.25">
      <c r="A21" t="str">
        <f>IF($B$3="&lt;","&gt;","&lt;")&amp;Table13456[[#This Row],[sepal_length]]</f>
        <v>&lt;6.3</v>
      </c>
      <c r="B21" t="str">
        <f>$B$3&amp;"="&amp;Table13456[[#This Row],[sepal_length]]</f>
        <v>&gt;=6.3</v>
      </c>
      <c r="C21" t="str">
        <f>IF($D$3="&lt;","&gt;","&lt;")&amp;Table13456[[#This Row],[sepal_width]]</f>
        <v>&gt;2.3</v>
      </c>
      <c r="D21" t="str">
        <f>$D$3&amp;"="&amp;Table13456[[#This Row],[sepal_width]]</f>
        <v>&lt;=2.3</v>
      </c>
      <c r="E21" t="str">
        <f>IF($F$3="&lt;","&gt;","&lt;")&amp;Table13456[[#This Row],[petal_length]]</f>
        <v>&lt;4.4</v>
      </c>
      <c r="F21" t="str">
        <f>$F$3&amp;"="&amp;Table13456[[#This Row],[petal_length]]</f>
        <v>&gt;=4.4</v>
      </c>
      <c r="G21" t="str">
        <f>IF($H$3="&lt;","&gt;","&lt;")&amp;Table13456[[#This Row],[petal_width]]</f>
        <v>&lt;1.3</v>
      </c>
      <c r="H21" t="str">
        <f>$H$3&amp;"="&amp;Table13456[[#This Row],[petal_width]]</f>
        <v>&gt;=1.3</v>
      </c>
      <c r="I21">
        <v>6.3</v>
      </c>
      <c r="J21">
        <v>2.2999999999999998</v>
      </c>
      <c r="K21">
        <v>4.4000000000000004</v>
      </c>
      <c r="L21">
        <v>1.3</v>
      </c>
      <c r="M21">
        <v>1</v>
      </c>
      <c r="N21">
        <f>1-Table13456[[#This Row],[versacolor]]</f>
        <v>0</v>
      </c>
      <c r="O21">
        <f>(SUMIF(Table13456[sepal_length],B21,Table13456[versacolor])+SUMIF(Table13456[sepal_length],A21,Table13456[not versacolor]))/150</f>
        <v>0.11333333333333333</v>
      </c>
      <c r="P21">
        <f>(SUMIF(Table13456[sepal_width],D21,Table13456[versacolor])+SUMIF(Table13456[sepal_width],C21,Table13456[not versacolor]))/150</f>
        <v>0.18</v>
      </c>
      <c r="Q21">
        <f>(SUMIF(Table13456[petal_length],F21,Table13456[versacolor])+SUMIF(Table13456[petal_length],E21,Table13456[not versacolor]))/150</f>
        <v>9.3333333333333338E-2</v>
      </c>
      <c r="R21">
        <f>(SUMIF(Table13456[petal_width],H21,Table13456[versacolor])+SUMIF(Table13456[petal_width],G21,Table13456[not versacolor]))/150</f>
        <v>0.14666666666666667</v>
      </c>
    </row>
    <row r="22" spans="1:18" x14ac:dyDescent="0.25">
      <c r="A22" t="str">
        <f>IF($B$3="&lt;","&gt;","&lt;")&amp;Table13456[[#This Row],[sepal_length]]</f>
        <v>&lt;5.5</v>
      </c>
      <c r="B22" t="str">
        <f>$B$3&amp;"="&amp;Table13456[[#This Row],[sepal_length]]</f>
        <v>&gt;=5.5</v>
      </c>
      <c r="C22" t="str">
        <f>IF($D$3="&lt;","&gt;","&lt;")&amp;Table13456[[#This Row],[sepal_width]]</f>
        <v>&gt;2.5</v>
      </c>
      <c r="D22" t="str">
        <f>$D$3&amp;"="&amp;Table13456[[#This Row],[sepal_width]]</f>
        <v>&lt;=2.5</v>
      </c>
      <c r="E22" t="str">
        <f>IF($F$3="&lt;","&gt;","&lt;")&amp;Table13456[[#This Row],[petal_length]]</f>
        <v>&lt;4</v>
      </c>
      <c r="F22" t="str">
        <f>$F$3&amp;"="&amp;Table13456[[#This Row],[petal_length]]</f>
        <v>&gt;=4</v>
      </c>
      <c r="G22" t="str">
        <f>IF($H$3="&lt;","&gt;","&lt;")&amp;Table13456[[#This Row],[petal_width]]</f>
        <v>&lt;1.3</v>
      </c>
      <c r="H22" t="str">
        <f>$H$3&amp;"="&amp;Table13456[[#This Row],[petal_width]]</f>
        <v>&gt;=1.3</v>
      </c>
      <c r="I22">
        <v>5.5</v>
      </c>
      <c r="J22">
        <v>2.5</v>
      </c>
      <c r="K22">
        <v>4</v>
      </c>
      <c r="L22">
        <v>1.3</v>
      </c>
      <c r="M22">
        <v>1</v>
      </c>
      <c r="N22">
        <f>1-Table13456[[#This Row],[versacolor]]</f>
        <v>0</v>
      </c>
      <c r="O22">
        <f>(SUMIF(Table13456[sepal_length],B22,Table13456[versacolor])+SUMIF(Table13456[sepal_length],A22,Table13456[not versacolor]))/150</f>
        <v>0.21333333333333335</v>
      </c>
      <c r="P22">
        <f>(SUMIF(Table13456[sepal_width],D22,Table13456[versacolor])+SUMIF(Table13456[sepal_width],C22,Table13456[not versacolor]))/150</f>
        <v>0.2</v>
      </c>
      <c r="Q22">
        <f>(SUMIF(Table13456[petal_length],F22,Table13456[versacolor])+SUMIF(Table13456[petal_length],E22,Table13456[not versacolor]))/150</f>
        <v>0.16666666666666666</v>
      </c>
      <c r="R22">
        <f>(SUMIF(Table13456[petal_width],H22,Table13456[versacolor])+SUMIF(Table13456[petal_width],G22,Table13456[not versacolor]))/150</f>
        <v>0.14666666666666667</v>
      </c>
    </row>
    <row r="23" spans="1:18" x14ac:dyDescent="0.25">
      <c r="A23" t="str">
        <f>IF($B$3="&lt;","&gt;","&lt;")&amp;Table13456[[#This Row],[sepal_length]]</f>
        <v>&lt;5.6</v>
      </c>
      <c r="B23" t="str">
        <f>$B$3&amp;"="&amp;Table13456[[#This Row],[sepal_length]]</f>
        <v>&gt;=5.6</v>
      </c>
      <c r="C23" t="str">
        <f>IF($D$3="&lt;","&gt;","&lt;")&amp;Table13456[[#This Row],[sepal_width]]</f>
        <v>&gt;2.7</v>
      </c>
      <c r="D23" t="str">
        <f>$D$3&amp;"="&amp;Table13456[[#This Row],[sepal_width]]</f>
        <v>&lt;=2.7</v>
      </c>
      <c r="E23" t="str">
        <f>IF($F$3="&lt;","&gt;","&lt;")&amp;Table13456[[#This Row],[petal_length]]</f>
        <v>&lt;4.2</v>
      </c>
      <c r="F23" t="str">
        <f>$F$3&amp;"="&amp;Table13456[[#This Row],[petal_length]]</f>
        <v>&gt;=4.2</v>
      </c>
      <c r="G23" t="str">
        <f>IF($H$3="&lt;","&gt;","&lt;")&amp;Table13456[[#This Row],[petal_width]]</f>
        <v>&lt;1.3</v>
      </c>
      <c r="H23" t="str">
        <f>$H$3&amp;"="&amp;Table13456[[#This Row],[petal_width]]</f>
        <v>&gt;=1.3</v>
      </c>
      <c r="I23">
        <v>5.6</v>
      </c>
      <c r="J23">
        <v>2.7</v>
      </c>
      <c r="K23">
        <v>4.2</v>
      </c>
      <c r="L23">
        <v>1.3</v>
      </c>
      <c r="M23">
        <v>1</v>
      </c>
      <c r="N23">
        <f>1-Table13456[[#This Row],[versacolor]]</f>
        <v>0</v>
      </c>
      <c r="O23">
        <f>(SUMIF(Table13456[sepal_length],B23,Table13456[versacolor])+SUMIF(Table13456[sepal_length],A23,Table13456[not versacolor]))/150</f>
        <v>0.18</v>
      </c>
      <c r="P23">
        <f>(SUMIF(Table13456[sepal_width],D23,Table13456[versacolor])+SUMIF(Table13456[sepal_width],C23,Table13456[not versacolor]))/150</f>
        <v>0.21333333333333335</v>
      </c>
      <c r="Q23">
        <f>(SUMIF(Table13456[petal_length],F23,Table13456[versacolor])+SUMIF(Table13456[petal_length],E23,Table13456[not versacolor]))/150</f>
        <v>0.12</v>
      </c>
      <c r="R23">
        <f>(SUMIF(Table13456[petal_width],H23,Table13456[versacolor])+SUMIF(Table13456[petal_width],G23,Table13456[not versacolor]))/150</f>
        <v>0.14666666666666667</v>
      </c>
    </row>
    <row r="24" spans="1:18" x14ac:dyDescent="0.25">
      <c r="A24" t="str">
        <f>IF($B$3="&lt;","&gt;","&lt;")&amp;Table13456[[#This Row],[sepal_length]]</f>
        <v>&lt;6.1</v>
      </c>
      <c r="B24" t="str">
        <f>$B$3&amp;"="&amp;Table13456[[#This Row],[sepal_length]]</f>
        <v>&gt;=6.1</v>
      </c>
      <c r="C24" t="str">
        <f>IF($D$3="&lt;","&gt;","&lt;")&amp;Table13456[[#This Row],[sepal_width]]</f>
        <v>&gt;2.8</v>
      </c>
      <c r="D24" t="str">
        <f>$D$3&amp;"="&amp;Table13456[[#This Row],[sepal_width]]</f>
        <v>&lt;=2.8</v>
      </c>
      <c r="E24" t="str">
        <f>IF($F$3="&lt;","&gt;","&lt;")&amp;Table13456[[#This Row],[petal_length]]</f>
        <v>&lt;4</v>
      </c>
      <c r="F24" t="str">
        <f>$F$3&amp;"="&amp;Table13456[[#This Row],[petal_length]]</f>
        <v>&gt;=4</v>
      </c>
      <c r="G24" t="str">
        <f>IF($H$3="&lt;","&gt;","&lt;")&amp;Table13456[[#This Row],[petal_width]]</f>
        <v>&lt;1.3</v>
      </c>
      <c r="H24" t="str">
        <f>$H$3&amp;"="&amp;Table13456[[#This Row],[petal_width]]</f>
        <v>&gt;=1.3</v>
      </c>
      <c r="I24">
        <v>6.1</v>
      </c>
      <c r="J24">
        <v>2.8</v>
      </c>
      <c r="K24">
        <v>4</v>
      </c>
      <c r="L24">
        <v>1.3</v>
      </c>
      <c r="M24">
        <v>1</v>
      </c>
      <c r="N24">
        <f>1-Table13456[[#This Row],[versacolor]]</f>
        <v>0</v>
      </c>
      <c r="O24">
        <f>(SUMIF(Table13456[sepal_length],B24,Table13456[versacolor])+SUMIF(Table13456[sepal_length],A24,Table13456[not versacolor]))/150</f>
        <v>0.13333333333333333</v>
      </c>
      <c r="P24">
        <f>(SUMIF(Table13456[sepal_width],D24,Table13456[versacolor])+SUMIF(Table13456[sepal_width],C24,Table13456[not versacolor]))/150</f>
        <v>0.2</v>
      </c>
      <c r="Q24">
        <f>(SUMIF(Table13456[petal_length],F24,Table13456[versacolor])+SUMIF(Table13456[petal_length],E24,Table13456[not versacolor]))/150</f>
        <v>0.16666666666666666</v>
      </c>
      <c r="R24">
        <f>(SUMIF(Table13456[petal_width],H24,Table13456[versacolor])+SUMIF(Table13456[petal_width],G24,Table13456[not versacolor]))/150</f>
        <v>0.14666666666666667</v>
      </c>
    </row>
    <row r="25" spans="1:18" x14ac:dyDescent="0.25">
      <c r="A25" t="str">
        <f>IF($B$3="&lt;","&gt;","&lt;")&amp;Table13456[[#This Row],[sepal_length]]</f>
        <v>&lt;5.7</v>
      </c>
      <c r="B25" t="str">
        <f>$B$3&amp;"="&amp;Table13456[[#This Row],[sepal_length]]</f>
        <v>&gt;=5.7</v>
      </c>
      <c r="C25" t="str">
        <f>IF($D$3="&lt;","&gt;","&lt;")&amp;Table13456[[#This Row],[sepal_width]]</f>
        <v>&gt;2.8</v>
      </c>
      <c r="D25" t="str">
        <f>$D$3&amp;"="&amp;Table13456[[#This Row],[sepal_width]]</f>
        <v>&lt;=2.8</v>
      </c>
      <c r="E25" t="str">
        <f>IF($F$3="&lt;","&gt;","&lt;")&amp;Table13456[[#This Row],[petal_length]]</f>
        <v>&lt;4.1</v>
      </c>
      <c r="F25" t="str">
        <f>$F$3&amp;"="&amp;Table13456[[#This Row],[petal_length]]</f>
        <v>&gt;=4.1</v>
      </c>
      <c r="G25" t="str">
        <f>IF($H$3="&lt;","&gt;","&lt;")&amp;Table13456[[#This Row],[petal_width]]</f>
        <v>&lt;1.3</v>
      </c>
      <c r="H25" t="str">
        <f>$H$3&amp;"="&amp;Table13456[[#This Row],[petal_width]]</f>
        <v>&gt;=1.3</v>
      </c>
      <c r="I25">
        <v>5.7</v>
      </c>
      <c r="J25">
        <v>2.8</v>
      </c>
      <c r="K25">
        <v>4.0999999999999996</v>
      </c>
      <c r="L25">
        <v>1.3</v>
      </c>
      <c r="M25">
        <v>1</v>
      </c>
      <c r="N25">
        <f>1-Table13456[[#This Row],[versacolor]]</f>
        <v>0</v>
      </c>
      <c r="O25">
        <f>(SUMIF(Table13456[sepal_length],B25,Table13456[versacolor])+SUMIF(Table13456[sepal_length],A25,Table13456[not versacolor]))/150</f>
        <v>0.16666666666666666</v>
      </c>
      <c r="P25">
        <f>(SUMIF(Table13456[sepal_width],D25,Table13456[versacolor])+SUMIF(Table13456[sepal_width],C25,Table13456[not versacolor]))/150</f>
        <v>0.2</v>
      </c>
      <c r="Q25">
        <f>(SUMIF(Table13456[petal_length],F25,Table13456[versacolor])+SUMIF(Table13456[petal_length],E25,Table13456[not versacolor]))/150</f>
        <v>0.13333333333333333</v>
      </c>
      <c r="R25">
        <f>(SUMIF(Table13456[petal_width],H25,Table13456[versacolor])+SUMIF(Table13456[petal_width],G25,Table13456[not versacolor]))/150</f>
        <v>0.14666666666666667</v>
      </c>
    </row>
    <row r="26" spans="1:18" x14ac:dyDescent="0.25">
      <c r="A26" t="str">
        <f>IF($B$3="&lt;","&gt;","&lt;")&amp;Table13456[[#This Row],[sepal_length]]</f>
        <v>&lt;5.7</v>
      </c>
      <c r="B26" t="str">
        <f>$B$3&amp;"="&amp;Table13456[[#This Row],[sepal_length]]</f>
        <v>&gt;=5.7</v>
      </c>
      <c r="C26" t="str">
        <f>IF($D$3="&lt;","&gt;","&lt;")&amp;Table13456[[#This Row],[sepal_width]]</f>
        <v>&gt;2.8</v>
      </c>
      <c r="D26" t="str">
        <f>$D$3&amp;"="&amp;Table13456[[#This Row],[sepal_width]]</f>
        <v>&lt;=2.8</v>
      </c>
      <c r="E26" t="str">
        <f>IF($F$3="&lt;","&gt;","&lt;")&amp;Table13456[[#This Row],[petal_length]]</f>
        <v>&lt;4.5</v>
      </c>
      <c r="F26" t="str">
        <f>$F$3&amp;"="&amp;Table13456[[#This Row],[petal_length]]</f>
        <v>&gt;=4.5</v>
      </c>
      <c r="G26" t="str">
        <f>IF($H$3="&lt;","&gt;","&lt;")&amp;Table13456[[#This Row],[petal_width]]</f>
        <v>&lt;1.3</v>
      </c>
      <c r="H26" t="str">
        <f>$H$3&amp;"="&amp;Table13456[[#This Row],[petal_width]]</f>
        <v>&gt;=1.3</v>
      </c>
      <c r="I26">
        <v>5.7</v>
      </c>
      <c r="J26">
        <v>2.8</v>
      </c>
      <c r="K26">
        <v>4.5</v>
      </c>
      <c r="L26">
        <v>1.3</v>
      </c>
      <c r="M26">
        <v>1</v>
      </c>
      <c r="N26">
        <f>1-Table13456[[#This Row],[versacolor]]</f>
        <v>0</v>
      </c>
      <c r="O26">
        <f>(SUMIF(Table13456[sepal_length],B26,Table13456[versacolor])+SUMIF(Table13456[sepal_length],A26,Table13456[not versacolor]))/150</f>
        <v>0.16666666666666666</v>
      </c>
      <c r="P26">
        <f>(SUMIF(Table13456[sepal_width],D26,Table13456[versacolor])+SUMIF(Table13456[sepal_width],C26,Table13456[not versacolor]))/150</f>
        <v>0.2</v>
      </c>
      <c r="Q26">
        <f>(SUMIF(Table13456[petal_length],F26,Table13456[versacolor])+SUMIF(Table13456[petal_length],E26,Table13456[not versacolor]))/150</f>
        <v>0.08</v>
      </c>
      <c r="R26">
        <f>(SUMIF(Table13456[petal_width],H26,Table13456[versacolor])+SUMIF(Table13456[petal_width],G26,Table13456[not versacolor]))/150</f>
        <v>0.14666666666666667</v>
      </c>
    </row>
    <row r="27" spans="1:18" x14ac:dyDescent="0.25">
      <c r="A27" t="str">
        <f>IF($B$3="&lt;","&gt;","&lt;")&amp;Table13456[[#This Row],[sepal_length]]</f>
        <v>&lt;5.6</v>
      </c>
      <c r="B27" t="str">
        <f>$B$3&amp;"="&amp;Table13456[[#This Row],[sepal_length]]</f>
        <v>&gt;=5.6</v>
      </c>
      <c r="C27" t="str">
        <f>IF($D$3="&lt;","&gt;","&lt;")&amp;Table13456[[#This Row],[sepal_width]]</f>
        <v>&gt;2.9</v>
      </c>
      <c r="D27" t="str">
        <f>$D$3&amp;"="&amp;Table13456[[#This Row],[sepal_width]]</f>
        <v>&lt;=2.9</v>
      </c>
      <c r="E27" t="str">
        <f>IF($F$3="&lt;","&gt;","&lt;")&amp;Table13456[[#This Row],[petal_length]]</f>
        <v>&lt;3.6</v>
      </c>
      <c r="F27" t="str">
        <f>$F$3&amp;"="&amp;Table13456[[#This Row],[petal_length]]</f>
        <v>&gt;=3.6</v>
      </c>
      <c r="G27" t="str">
        <f>IF($H$3="&lt;","&gt;","&lt;")&amp;Table13456[[#This Row],[petal_width]]</f>
        <v>&lt;1.3</v>
      </c>
      <c r="H27" t="str">
        <f>$H$3&amp;"="&amp;Table13456[[#This Row],[petal_width]]</f>
        <v>&gt;=1.3</v>
      </c>
      <c r="I27">
        <v>5.6</v>
      </c>
      <c r="J27">
        <v>2.9</v>
      </c>
      <c r="K27">
        <v>3.6</v>
      </c>
      <c r="L27">
        <v>1.3</v>
      </c>
      <c r="M27">
        <v>1</v>
      </c>
      <c r="N27">
        <f>1-Table13456[[#This Row],[versacolor]]</f>
        <v>0</v>
      </c>
      <c r="O27">
        <f>(SUMIF(Table13456[sepal_length],B27,Table13456[versacolor])+SUMIF(Table13456[sepal_length],A27,Table13456[not versacolor]))/150</f>
        <v>0.18</v>
      </c>
      <c r="P27">
        <f>(SUMIF(Table13456[sepal_width],D27,Table13456[versacolor])+SUMIF(Table13456[sepal_width],C27,Table13456[not versacolor]))/150</f>
        <v>0.22666666666666666</v>
      </c>
      <c r="Q27">
        <f>(SUMIF(Table13456[petal_length],F27,Table13456[versacolor])+SUMIF(Table13456[petal_length],E27,Table13456[not versacolor]))/150</f>
        <v>0.20666666666666667</v>
      </c>
      <c r="R27">
        <f>(SUMIF(Table13456[petal_width],H27,Table13456[versacolor])+SUMIF(Table13456[petal_width],G27,Table13456[not versacolor]))/150</f>
        <v>0.14666666666666667</v>
      </c>
    </row>
    <row r="28" spans="1:18" x14ac:dyDescent="0.25">
      <c r="A28" t="str">
        <f>IF($B$3="&lt;","&gt;","&lt;")&amp;Table13456[[#This Row],[sepal_length]]</f>
        <v>&lt;5.7</v>
      </c>
      <c r="B28" t="str">
        <f>$B$3&amp;"="&amp;Table13456[[#This Row],[sepal_length]]</f>
        <v>&gt;=5.7</v>
      </c>
      <c r="C28" t="str">
        <f>IF($D$3="&lt;","&gt;","&lt;")&amp;Table13456[[#This Row],[sepal_width]]</f>
        <v>&gt;2.9</v>
      </c>
      <c r="D28" t="str">
        <f>$D$3&amp;"="&amp;Table13456[[#This Row],[sepal_width]]</f>
        <v>&lt;=2.9</v>
      </c>
      <c r="E28" t="str">
        <f>IF($F$3="&lt;","&gt;","&lt;")&amp;Table13456[[#This Row],[petal_length]]</f>
        <v>&lt;4.2</v>
      </c>
      <c r="F28" t="str">
        <f>$F$3&amp;"="&amp;Table13456[[#This Row],[petal_length]]</f>
        <v>&gt;=4.2</v>
      </c>
      <c r="G28" t="str">
        <f>IF($H$3="&lt;","&gt;","&lt;")&amp;Table13456[[#This Row],[petal_width]]</f>
        <v>&lt;1.3</v>
      </c>
      <c r="H28" t="str">
        <f>$H$3&amp;"="&amp;Table13456[[#This Row],[petal_width]]</f>
        <v>&gt;=1.3</v>
      </c>
      <c r="I28">
        <v>5.7</v>
      </c>
      <c r="J28">
        <v>2.9</v>
      </c>
      <c r="K28">
        <v>4.2</v>
      </c>
      <c r="L28">
        <v>1.3</v>
      </c>
      <c r="M28">
        <v>1</v>
      </c>
      <c r="N28">
        <f>1-Table13456[[#This Row],[versacolor]]</f>
        <v>0</v>
      </c>
      <c r="O28">
        <f>(SUMIF(Table13456[sepal_length],B28,Table13456[versacolor])+SUMIF(Table13456[sepal_length],A28,Table13456[not versacolor]))/150</f>
        <v>0.16666666666666666</v>
      </c>
      <c r="P28">
        <f>(SUMIF(Table13456[sepal_width],D28,Table13456[versacolor])+SUMIF(Table13456[sepal_width],C28,Table13456[not versacolor]))/150</f>
        <v>0.22666666666666666</v>
      </c>
      <c r="Q28">
        <f>(SUMIF(Table13456[petal_length],F28,Table13456[versacolor])+SUMIF(Table13456[petal_length],E28,Table13456[not versacolor]))/150</f>
        <v>0.12</v>
      </c>
      <c r="R28">
        <f>(SUMIF(Table13456[petal_width],H28,Table13456[versacolor])+SUMIF(Table13456[petal_width],G28,Table13456[not versacolor]))/150</f>
        <v>0.14666666666666667</v>
      </c>
    </row>
    <row r="29" spans="1:18" x14ac:dyDescent="0.25">
      <c r="A29" t="str">
        <f>IF($B$3="&lt;","&gt;","&lt;")&amp;Table13456[[#This Row],[sepal_length]]</f>
        <v>&lt;6.2</v>
      </c>
      <c r="B29" t="str">
        <f>$B$3&amp;"="&amp;Table13456[[#This Row],[sepal_length]]</f>
        <v>&gt;=6.2</v>
      </c>
      <c r="C29" t="str">
        <f>IF($D$3="&lt;","&gt;","&lt;")&amp;Table13456[[#This Row],[sepal_width]]</f>
        <v>&gt;2.9</v>
      </c>
      <c r="D29" t="str">
        <f>$D$3&amp;"="&amp;Table13456[[#This Row],[sepal_width]]</f>
        <v>&lt;=2.9</v>
      </c>
      <c r="E29" t="str">
        <f>IF($F$3="&lt;","&gt;","&lt;")&amp;Table13456[[#This Row],[petal_length]]</f>
        <v>&lt;4.3</v>
      </c>
      <c r="F29" t="str">
        <f>$F$3&amp;"="&amp;Table13456[[#This Row],[petal_length]]</f>
        <v>&gt;=4.3</v>
      </c>
      <c r="G29" t="str">
        <f>IF($H$3="&lt;","&gt;","&lt;")&amp;Table13456[[#This Row],[petal_width]]</f>
        <v>&lt;1.3</v>
      </c>
      <c r="H29" t="str">
        <f>$H$3&amp;"="&amp;Table13456[[#This Row],[petal_width]]</f>
        <v>&gt;=1.3</v>
      </c>
      <c r="I29">
        <v>6.2</v>
      </c>
      <c r="J29">
        <v>2.9</v>
      </c>
      <c r="K29">
        <v>4.3</v>
      </c>
      <c r="L29">
        <v>1.3</v>
      </c>
      <c r="M29">
        <v>1</v>
      </c>
      <c r="N29">
        <f>1-Table13456[[#This Row],[versacolor]]</f>
        <v>0</v>
      </c>
      <c r="O29">
        <f>(SUMIF(Table13456[sepal_length],B29,Table13456[versacolor])+SUMIF(Table13456[sepal_length],A29,Table13456[not versacolor]))/150</f>
        <v>0.12</v>
      </c>
      <c r="P29">
        <f>(SUMIF(Table13456[sepal_width],D29,Table13456[versacolor])+SUMIF(Table13456[sepal_width],C29,Table13456[not versacolor]))/150</f>
        <v>0.22666666666666666</v>
      </c>
      <c r="Q29">
        <f>(SUMIF(Table13456[petal_length],F29,Table13456[versacolor])+SUMIF(Table13456[petal_length],E29,Table13456[not versacolor]))/150</f>
        <v>0.10666666666666667</v>
      </c>
      <c r="R29">
        <f>(SUMIF(Table13456[petal_width],H29,Table13456[versacolor])+SUMIF(Table13456[petal_width],G29,Table13456[not versacolor]))/150</f>
        <v>0.14666666666666667</v>
      </c>
    </row>
    <row r="30" spans="1:18" x14ac:dyDescent="0.25">
      <c r="A30" t="str">
        <f>IF($B$3="&lt;","&gt;","&lt;")&amp;Table13456[[#This Row],[sepal_length]]</f>
        <v>&lt;6.4</v>
      </c>
      <c r="B30" t="str">
        <f>$B$3&amp;"="&amp;Table13456[[#This Row],[sepal_length]]</f>
        <v>&gt;=6.4</v>
      </c>
      <c r="C30" t="str">
        <f>IF($D$3="&lt;","&gt;","&lt;")&amp;Table13456[[#This Row],[sepal_width]]</f>
        <v>&gt;2.9</v>
      </c>
      <c r="D30" t="str">
        <f>$D$3&amp;"="&amp;Table13456[[#This Row],[sepal_width]]</f>
        <v>&lt;=2.9</v>
      </c>
      <c r="E30" t="str">
        <f>IF($F$3="&lt;","&gt;","&lt;")&amp;Table13456[[#This Row],[petal_length]]</f>
        <v>&lt;4.3</v>
      </c>
      <c r="F30" t="str">
        <f>$F$3&amp;"="&amp;Table13456[[#This Row],[petal_length]]</f>
        <v>&gt;=4.3</v>
      </c>
      <c r="G30" t="str">
        <f>IF($H$3="&lt;","&gt;","&lt;")&amp;Table13456[[#This Row],[petal_width]]</f>
        <v>&lt;1.3</v>
      </c>
      <c r="H30" t="str">
        <f>$H$3&amp;"="&amp;Table13456[[#This Row],[petal_width]]</f>
        <v>&gt;=1.3</v>
      </c>
      <c r="I30">
        <v>6.4</v>
      </c>
      <c r="J30">
        <v>2.9</v>
      </c>
      <c r="K30">
        <v>4.3</v>
      </c>
      <c r="L30">
        <v>1.3</v>
      </c>
      <c r="M30">
        <v>1</v>
      </c>
      <c r="N30">
        <f>1-Table13456[[#This Row],[versacolor]]</f>
        <v>0</v>
      </c>
      <c r="O30">
        <f>(SUMIF(Table13456[sepal_length],B30,Table13456[versacolor])+SUMIF(Table13456[sepal_length],A30,Table13456[not versacolor]))/150</f>
        <v>0.12666666666666668</v>
      </c>
      <c r="P30">
        <f>(SUMIF(Table13456[sepal_width],D30,Table13456[versacolor])+SUMIF(Table13456[sepal_width],C30,Table13456[not versacolor]))/150</f>
        <v>0.22666666666666666</v>
      </c>
      <c r="Q30">
        <f>(SUMIF(Table13456[petal_length],F30,Table13456[versacolor])+SUMIF(Table13456[petal_length],E30,Table13456[not versacolor]))/150</f>
        <v>0.10666666666666667</v>
      </c>
      <c r="R30">
        <f>(SUMIF(Table13456[petal_width],H30,Table13456[versacolor])+SUMIF(Table13456[petal_width],G30,Table13456[not versacolor]))/150</f>
        <v>0.14666666666666667</v>
      </c>
    </row>
    <row r="31" spans="1:18" x14ac:dyDescent="0.25">
      <c r="A31" t="str">
        <f>IF($B$3="&lt;","&gt;","&lt;")&amp;Table13456[[#This Row],[sepal_length]]</f>
        <v>&lt;6.6</v>
      </c>
      <c r="B31" t="str">
        <f>$B$3&amp;"="&amp;Table13456[[#This Row],[sepal_length]]</f>
        <v>&gt;=6.6</v>
      </c>
      <c r="C31" t="str">
        <f>IF($D$3="&lt;","&gt;","&lt;")&amp;Table13456[[#This Row],[sepal_width]]</f>
        <v>&gt;2.9</v>
      </c>
      <c r="D31" t="str">
        <f>$D$3&amp;"="&amp;Table13456[[#This Row],[sepal_width]]</f>
        <v>&lt;=2.9</v>
      </c>
      <c r="E31" t="str">
        <f>IF($F$3="&lt;","&gt;","&lt;")&amp;Table13456[[#This Row],[petal_length]]</f>
        <v>&lt;4.6</v>
      </c>
      <c r="F31" t="str">
        <f>$F$3&amp;"="&amp;Table13456[[#This Row],[petal_length]]</f>
        <v>&gt;=4.6</v>
      </c>
      <c r="G31" t="str">
        <f>IF($H$3="&lt;","&gt;","&lt;")&amp;Table13456[[#This Row],[petal_width]]</f>
        <v>&lt;1.3</v>
      </c>
      <c r="H31" t="str">
        <f>$H$3&amp;"="&amp;Table13456[[#This Row],[petal_width]]</f>
        <v>&gt;=1.3</v>
      </c>
      <c r="I31">
        <v>6.6</v>
      </c>
      <c r="J31">
        <v>2.9</v>
      </c>
      <c r="K31">
        <v>4.5999999999999996</v>
      </c>
      <c r="L31">
        <v>1.3</v>
      </c>
      <c r="M31">
        <v>1</v>
      </c>
      <c r="N31">
        <f>1-Table13456[[#This Row],[versacolor]]</f>
        <v>0</v>
      </c>
      <c r="O31">
        <f>(SUMIF(Table13456[sepal_length],B31,Table13456[versacolor])+SUMIF(Table13456[sepal_length],A31,Table13456[not versacolor]))/150</f>
        <v>0.13333333333333333</v>
      </c>
      <c r="P31">
        <f>(SUMIF(Table13456[sepal_width],D31,Table13456[versacolor])+SUMIF(Table13456[sepal_width],C31,Table13456[not versacolor]))/150</f>
        <v>0.22666666666666666</v>
      </c>
      <c r="Q31">
        <f>(SUMIF(Table13456[petal_length],F31,Table13456[versacolor])+SUMIF(Table13456[petal_length],E31,Table13456[not versacolor]))/150</f>
        <v>6.6666666666666666E-2</v>
      </c>
      <c r="R31">
        <f>(SUMIF(Table13456[petal_width],H31,Table13456[versacolor])+SUMIF(Table13456[petal_width],G31,Table13456[not versacolor]))/150</f>
        <v>0.14666666666666667</v>
      </c>
    </row>
    <row r="32" spans="1:18" x14ac:dyDescent="0.25">
      <c r="A32" t="str">
        <f>IF($B$3="&lt;","&gt;","&lt;")&amp;Table13456[[#This Row],[sepal_length]]</f>
        <v>&lt;6.1</v>
      </c>
      <c r="B32" t="str">
        <f>$B$3&amp;"="&amp;Table13456[[#This Row],[sepal_length]]</f>
        <v>&gt;=6.1</v>
      </c>
      <c r="C32" t="str">
        <f>IF($D$3="&lt;","&gt;","&lt;")&amp;Table13456[[#This Row],[sepal_width]]</f>
        <v>&gt;2.6</v>
      </c>
      <c r="D32" t="str">
        <f>$D$3&amp;"="&amp;Table13456[[#This Row],[sepal_width]]</f>
        <v>&lt;=2.6</v>
      </c>
      <c r="E32" t="str">
        <f>IF($F$3="&lt;","&gt;","&lt;")&amp;Table13456[[#This Row],[petal_length]]</f>
        <v>&lt;5.6</v>
      </c>
      <c r="F32" t="str">
        <f>$F$3&amp;"="&amp;Table13456[[#This Row],[petal_length]]</f>
        <v>&gt;=5.6</v>
      </c>
      <c r="G32" t="str">
        <f>IF($H$3="&lt;","&gt;","&lt;")&amp;Table13456[[#This Row],[petal_width]]</f>
        <v>&lt;1.4</v>
      </c>
      <c r="H32" t="str">
        <f>$H$3&amp;"="&amp;Table13456[[#This Row],[petal_width]]</f>
        <v>&gt;=1.4</v>
      </c>
      <c r="I32">
        <v>6.1</v>
      </c>
      <c r="J32">
        <v>2.6</v>
      </c>
      <c r="K32">
        <v>5.6</v>
      </c>
      <c r="L32">
        <v>1.4</v>
      </c>
      <c r="M32">
        <v>0</v>
      </c>
      <c r="N32">
        <f>1-Table13456[[#This Row],[versacolor]]</f>
        <v>1</v>
      </c>
      <c r="O32">
        <f>(SUMIF(Table13456[sepal_length],B32,Table13456[versacolor])+SUMIF(Table13456[sepal_length],A32,Table13456[not versacolor]))/150</f>
        <v>0.13333333333333333</v>
      </c>
      <c r="P32">
        <f>(SUMIF(Table13456[sepal_width],D32,Table13456[versacolor])+SUMIF(Table13456[sepal_width],C32,Table13456[not versacolor]))/150</f>
        <v>0.20666666666666667</v>
      </c>
      <c r="Q32">
        <f>(SUMIF(Table13456[petal_length],F32,Table13456[versacolor])+SUMIF(Table13456[petal_length],E32,Table13456[not versacolor]))/150</f>
        <v>9.3333333333333338E-2</v>
      </c>
      <c r="R32">
        <f>(SUMIF(Table13456[petal_width],H32,Table13456[versacolor])+SUMIF(Table13456[petal_width],G32,Table13456[not versacolor]))/150</f>
        <v>6.6666666666666666E-2</v>
      </c>
    </row>
    <row r="33" spans="1:18" x14ac:dyDescent="0.25">
      <c r="A33" t="str">
        <f>IF($B$3="&lt;","&gt;","&lt;")&amp;Table13456[[#This Row],[sepal_length]]</f>
        <v>&lt;5.2</v>
      </c>
      <c r="B33" t="str">
        <f>$B$3&amp;"="&amp;Table13456[[#This Row],[sepal_length]]</f>
        <v>&gt;=5.2</v>
      </c>
      <c r="C33" t="str">
        <f>IF($D$3="&lt;","&gt;","&lt;")&amp;Table13456[[#This Row],[sepal_width]]</f>
        <v>&gt;2.7</v>
      </c>
      <c r="D33" t="str">
        <f>$D$3&amp;"="&amp;Table13456[[#This Row],[sepal_width]]</f>
        <v>&lt;=2.7</v>
      </c>
      <c r="E33" t="str">
        <f>IF($F$3="&lt;","&gt;","&lt;")&amp;Table13456[[#This Row],[petal_length]]</f>
        <v>&lt;3.9</v>
      </c>
      <c r="F33" t="str">
        <f>$F$3&amp;"="&amp;Table13456[[#This Row],[petal_length]]</f>
        <v>&gt;=3.9</v>
      </c>
      <c r="G33" t="str">
        <f>IF($H$3="&lt;","&gt;","&lt;")&amp;Table13456[[#This Row],[petal_width]]</f>
        <v>&lt;1.4</v>
      </c>
      <c r="H33" t="str">
        <f>$H$3&amp;"="&amp;Table13456[[#This Row],[petal_width]]</f>
        <v>&gt;=1.4</v>
      </c>
      <c r="I33">
        <v>5.2</v>
      </c>
      <c r="J33">
        <v>2.7</v>
      </c>
      <c r="K33">
        <v>3.9</v>
      </c>
      <c r="L33">
        <v>1.4</v>
      </c>
      <c r="M33">
        <v>1</v>
      </c>
      <c r="N33">
        <f>1-Table13456[[#This Row],[versacolor]]</f>
        <v>0</v>
      </c>
      <c r="O33">
        <f>(SUMIF(Table13456[sepal_length],B33,Table13456[versacolor])+SUMIF(Table13456[sepal_length],A33,Table13456[not versacolor]))/150</f>
        <v>0.22</v>
      </c>
      <c r="P33">
        <f>(SUMIF(Table13456[sepal_width],D33,Table13456[versacolor])+SUMIF(Table13456[sepal_width],C33,Table13456[not versacolor]))/150</f>
        <v>0.21333333333333335</v>
      </c>
      <c r="Q33">
        <f>(SUMIF(Table13456[petal_length],F33,Table13456[versacolor])+SUMIF(Table13456[petal_length],E33,Table13456[not versacolor]))/150</f>
        <v>0.18666666666666668</v>
      </c>
      <c r="R33">
        <f>(SUMIF(Table13456[petal_width],H33,Table13456[versacolor])+SUMIF(Table13456[petal_width],G33,Table13456[not versacolor]))/150</f>
        <v>6.6666666666666666E-2</v>
      </c>
    </row>
    <row r="34" spans="1:18" x14ac:dyDescent="0.25">
      <c r="A34" t="str">
        <f>IF($B$3="&lt;","&gt;","&lt;")&amp;Table13456[[#This Row],[sepal_length]]</f>
        <v>&lt;6.8</v>
      </c>
      <c r="B34" t="str">
        <f>$B$3&amp;"="&amp;Table13456[[#This Row],[sepal_length]]</f>
        <v>&gt;=6.8</v>
      </c>
      <c r="C34" t="str">
        <f>IF($D$3="&lt;","&gt;","&lt;")&amp;Table13456[[#This Row],[sepal_width]]</f>
        <v>&gt;2.8</v>
      </c>
      <c r="D34" t="str">
        <f>$D$3&amp;"="&amp;Table13456[[#This Row],[sepal_width]]</f>
        <v>&lt;=2.8</v>
      </c>
      <c r="E34" t="str">
        <f>IF($F$3="&lt;","&gt;","&lt;")&amp;Table13456[[#This Row],[petal_length]]</f>
        <v>&lt;4.8</v>
      </c>
      <c r="F34" t="str">
        <f>$F$3&amp;"="&amp;Table13456[[#This Row],[petal_length]]</f>
        <v>&gt;=4.8</v>
      </c>
      <c r="G34" t="str">
        <f>IF($H$3="&lt;","&gt;","&lt;")&amp;Table13456[[#This Row],[petal_width]]</f>
        <v>&lt;1.4</v>
      </c>
      <c r="H34" t="str">
        <f>$H$3&amp;"="&amp;Table13456[[#This Row],[petal_width]]</f>
        <v>&gt;=1.4</v>
      </c>
      <c r="I34">
        <v>6.8</v>
      </c>
      <c r="J34">
        <v>2.8</v>
      </c>
      <c r="K34">
        <v>4.8</v>
      </c>
      <c r="L34">
        <v>1.4</v>
      </c>
      <c r="M34">
        <v>1</v>
      </c>
      <c r="N34">
        <f>1-Table13456[[#This Row],[versacolor]]</f>
        <v>0</v>
      </c>
      <c r="O34">
        <f>(SUMIF(Table13456[sepal_length],B34,Table13456[versacolor])+SUMIF(Table13456[sepal_length],A34,Table13456[not versacolor]))/150</f>
        <v>0.13333333333333333</v>
      </c>
      <c r="P34">
        <f>(SUMIF(Table13456[sepal_width],D34,Table13456[versacolor])+SUMIF(Table13456[sepal_width],C34,Table13456[not versacolor]))/150</f>
        <v>0.2</v>
      </c>
      <c r="Q34">
        <f>(SUMIF(Table13456[petal_length],F34,Table13456[versacolor])+SUMIF(Table13456[petal_length],E34,Table13456[not versacolor]))/150</f>
        <v>0.04</v>
      </c>
      <c r="R34">
        <f>(SUMIF(Table13456[petal_width],H34,Table13456[versacolor])+SUMIF(Table13456[petal_width],G34,Table13456[not versacolor]))/150</f>
        <v>6.6666666666666666E-2</v>
      </c>
    </row>
    <row r="35" spans="1:18" x14ac:dyDescent="0.25">
      <c r="A35" t="str">
        <f>IF($B$3="&lt;","&gt;","&lt;")&amp;Table13456[[#This Row],[sepal_length]]</f>
        <v>&lt;6.1</v>
      </c>
      <c r="B35" t="str">
        <f>$B$3&amp;"="&amp;Table13456[[#This Row],[sepal_length]]</f>
        <v>&gt;=6.1</v>
      </c>
      <c r="C35" t="str">
        <f>IF($D$3="&lt;","&gt;","&lt;")&amp;Table13456[[#This Row],[sepal_width]]</f>
        <v>&gt;2.9</v>
      </c>
      <c r="D35" t="str">
        <f>$D$3&amp;"="&amp;Table13456[[#This Row],[sepal_width]]</f>
        <v>&lt;=2.9</v>
      </c>
      <c r="E35" t="str">
        <f>IF($F$3="&lt;","&gt;","&lt;")&amp;Table13456[[#This Row],[petal_length]]</f>
        <v>&lt;4.7</v>
      </c>
      <c r="F35" t="str">
        <f>$F$3&amp;"="&amp;Table13456[[#This Row],[petal_length]]</f>
        <v>&gt;=4.7</v>
      </c>
      <c r="G35" t="str">
        <f>IF($H$3="&lt;","&gt;","&lt;")&amp;Table13456[[#This Row],[petal_width]]</f>
        <v>&lt;1.4</v>
      </c>
      <c r="H35" t="str">
        <f>$H$3&amp;"="&amp;Table13456[[#This Row],[petal_width]]</f>
        <v>&gt;=1.4</v>
      </c>
      <c r="I35">
        <v>6.1</v>
      </c>
      <c r="J35">
        <v>2.9</v>
      </c>
      <c r="K35">
        <v>4.7</v>
      </c>
      <c r="L35">
        <v>1.4</v>
      </c>
      <c r="M35">
        <v>1</v>
      </c>
      <c r="N35">
        <f>1-Table13456[[#This Row],[versacolor]]</f>
        <v>0</v>
      </c>
      <c r="O35">
        <f>(SUMIF(Table13456[sepal_length],B35,Table13456[versacolor])+SUMIF(Table13456[sepal_length],A35,Table13456[not versacolor]))/150</f>
        <v>0.13333333333333333</v>
      </c>
      <c r="P35">
        <f>(SUMIF(Table13456[sepal_width],D35,Table13456[versacolor])+SUMIF(Table13456[sepal_width],C35,Table13456[not versacolor]))/150</f>
        <v>0.22666666666666666</v>
      </c>
      <c r="Q35">
        <f>(SUMIF(Table13456[petal_length],F35,Table13456[versacolor])+SUMIF(Table13456[petal_length],E35,Table13456[not versacolor]))/150</f>
        <v>5.3333333333333337E-2</v>
      </c>
      <c r="R35">
        <f>(SUMIF(Table13456[petal_width],H35,Table13456[versacolor])+SUMIF(Table13456[petal_width],G35,Table13456[not versacolor]))/150</f>
        <v>6.6666666666666666E-2</v>
      </c>
    </row>
    <row r="36" spans="1:18" x14ac:dyDescent="0.25">
      <c r="A36" t="str">
        <f>IF($B$3="&lt;","&gt;","&lt;")&amp;Table13456[[#This Row],[sepal_length]]</f>
        <v>&lt;6.2</v>
      </c>
      <c r="B36" t="str">
        <f>$B$3&amp;"="&amp;Table13456[[#This Row],[sepal_length]]</f>
        <v>&gt;=6.2</v>
      </c>
      <c r="C36" t="str">
        <f>IF($D$3="&lt;","&gt;","&lt;")&amp;Table13456[[#This Row],[sepal_width]]</f>
        <v>&gt;2.2</v>
      </c>
      <c r="D36" t="str">
        <f>$D$3&amp;"="&amp;Table13456[[#This Row],[sepal_width]]</f>
        <v>&lt;=2.2</v>
      </c>
      <c r="E36" t="str">
        <f>IF($F$3="&lt;","&gt;","&lt;")&amp;Table13456[[#This Row],[petal_length]]</f>
        <v>&lt;4.5</v>
      </c>
      <c r="F36" t="str">
        <f>$F$3&amp;"="&amp;Table13456[[#This Row],[petal_length]]</f>
        <v>&gt;=4.5</v>
      </c>
      <c r="G36" t="str">
        <f>IF($H$3="&lt;","&gt;","&lt;")&amp;Table13456[[#This Row],[petal_width]]</f>
        <v>&lt;1.5</v>
      </c>
      <c r="H36" t="str">
        <f>$H$3&amp;"="&amp;Table13456[[#This Row],[petal_width]]</f>
        <v>&gt;=1.5</v>
      </c>
      <c r="I36">
        <v>6.2</v>
      </c>
      <c r="J36">
        <v>2.2000000000000002</v>
      </c>
      <c r="K36">
        <v>4.5</v>
      </c>
      <c r="L36">
        <v>1.5</v>
      </c>
      <c r="M36">
        <v>1</v>
      </c>
      <c r="N36">
        <f>1-Table13456[[#This Row],[versacolor]]</f>
        <v>0</v>
      </c>
      <c r="O36">
        <f>(SUMIF(Table13456[sepal_length],B36,Table13456[versacolor])+SUMIF(Table13456[sepal_length],A36,Table13456[not versacolor]))/150</f>
        <v>0.12</v>
      </c>
      <c r="P36">
        <f>(SUMIF(Table13456[sepal_width],D36,Table13456[versacolor])+SUMIF(Table13456[sepal_width],C36,Table13456[not versacolor]))/150</f>
        <v>0.16666666666666666</v>
      </c>
      <c r="Q36">
        <f>(SUMIF(Table13456[petal_length],F36,Table13456[versacolor])+SUMIF(Table13456[petal_length],E36,Table13456[not versacolor]))/150</f>
        <v>0.08</v>
      </c>
      <c r="R36">
        <f>(SUMIF(Table13456[petal_width],H36,Table13456[versacolor])+SUMIF(Table13456[petal_width],G36,Table13456[not versacolor]))/150</f>
        <v>5.3333333333333337E-2</v>
      </c>
    </row>
    <row r="37" spans="1:18" x14ac:dyDescent="0.25">
      <c r="A37" t="str">
        <f>IF($B$3="&lt;","&gt;","&lt;")&amp;Table13456[[#This Row],[sepal_length]]</f>
        <v>&lt;6</v>
      </c>
      <c r="B37" t="str">
        <f>$B$3&amp;"="&amp;Table13456[[#This Row],[sepal_length]]</f>
        <v>&gt;=6</v>
      </c>
      <c r="C37" t="str">
        <f>IF($D$3="&lt;","&gt;","&lt;")&amp;Table13456[[#This Row],[sepal_width]]</f>
        <v>&gt;2.2</v>
      </c>
      <c r="D37" t="str">
        <f>$D$3&amp;"="&amp;Table13456[[#This Row],[sepal_width]]</f>
        <v>&lt;=2.2</v>
      </c>
      <c r="E37" t="str">
        <f>IF($F$3="&lt;","&gt;","&lt;")&amp;Table13456[[#This Row],[petal_length]]</f>
        <v>&lt;5</v>
      </c>
      <c r="F37" t="str">
        <f>$F$3&amp;"="&amp;Table13456[[#This Row],[petal_length]]</f>
        <v>&gt;=5</v>
      </c>
      <c r="G37" t="str">
        <f>IF($H$3="&lt;","&gt;","&lt;")&amp;Table13456[[#This Row],[petal_width]]</f>
        <v>&lt;1.5</v>
      </c>
      <c r="H37" t="str">
        <f>$H$3&amp;"="&amp;Table13456[[#This Row],[petal_width]]</f>
        <v>&gt;=1.5</v>
      </c>
      <c r="I37">
        <v>6</v>
      </c>
      <c r="J37">
        <v>2.2000000000000002</v>
      </c>
      <c r="K37">
        <v>5</v>
      </c>
      <c r="L37">
        <v>1.5</v>
      </c>
      <c r="M37">
        <v>0</v>
      </c>
      <c r="N37">
        <f>1-Table13456[[#This Row],[versacolor]]</f>
        <v>1</v>
      </c>
      <c r="O37">
        <f>(SUMIF(Table13456[sepal_length],B37,Table13456[versacolor])+SUMIF(Table13456[sepal_length],A37,Table13456[not versacolor]))/150</f>
        <v>0.14666666666666667</v>
      </c>
      <c r="P37">
        <f>(SUMIF(Table13456[sepal_width],D37,Table13456[versacolor])+SUMIF(Table13456[sepal_width],C37,Table13456[not versacolor]))/150</f>
        <v>0.16666666666666666</v>
      </c>
      <c r="Q37">
        <f>(SUMIF(Table13456[petal_length],F37,Table13456[versacolor])+SUMIF(Table13456[petal_length],E37,Table13456[not versacolor]))/150</f>
        <v>4.6666666666666669E-2</v>
      </c>
      <c r="R37">
        <f>(SUMIF(Table13456[petal_width],H37,Table13456[versacolor])+SUMIF(Table13456[petal_width],G37,Table13456[not versacolor]))/150</f>
        <v>5.3333333333333337E-2</v>
      </c>
    </row>
    <row r="38" spans="1:18" x14ac:dyDescent="0.25">
      <c r="A38" t="str">
        <f>IF($B$3="&lt;","&gt;","&lt;")&amp;Table13456[[#This Row],[sepal_length]]</f>
        <v>&lt;6.3</v>
      </c>
      <c r="B38" t="str">
        <f>$B$3&amp;"="&amp;Table13456[[#This Row],[sepal_length]]</f>
        <v>&gt;=6.3</v>
      </c>
      <c r="C38" t="str">
        <f>IF($D$3="&lt;","&gt;","&lt;")&amp;Table13456[[#This Row],[sepal_width]]</f>
        <v>&gt;2.5</v>
      </c>
      <c r="D38" t="str">
        <f>$D$3&amp;"="&amp;Table13456[[#This Row],[sepal_width]]</f>
        <v>&lt;=2.5</v>
      </c>
      <c r="E38" t="str">
        <f>IF($F$3="&lt;","&gt;","&lt;")&amp;Table13456[[#This Row],[petal_length]]</f>
        <v>&lt;4.9</v>
      </c>
      <c r="F38" t="str">
        <f>$F$3&amp;"="&amp;Table13456[[#This Row],[petal_length]]</f>
        <v>&gt;=4.9</v>
      </c>
      <c r="G38" t="str">
        <f>IF($H$3="&lt;","&gt;","&lt;")&amp;Table13456[[#This Row],[petal_width]]</f>
        <v>&lt;1.5</v>
      </c>
      <c r="H38" t="str">
        <f>$H$3&amp;"="&amp;Table13456[[#This Row],[petal_width]]</f>
        <v>&gt;=1.5</v>
      </c>
      <c r="I38">
        <v>6.3</v>
      </c>
      <c r="J38">
        <v>2.5</v>
      </c>
      <c r="K38">
        <v>4.9000000000000004</v>
      </c>
      <c r="L38">
        <v>1.5</v>
      </c>
      <c r="M38">
        <v>1</v>
      </c>
      <c r="N38">
        <f>1-Table13456[[#This Row],[versacolor]]</f>
        <v>0</v>
      </c>
      <c r="O38">
        <f>(SUMIF(Table13456[sepal_length],B38,Table13456[versacolor])+SUMIF(Table13456[sepal_length],A38,Table13456[not versacolor]))/150</f>
        <v>0.11333333333333333</v>
      </c>
      <c r="P38">
        <f>(SUMIF(Table13456[sepal_width],D38,Table13456[versacolor])+SUMIF(Table13456[sepal_width],C38,Table13456[not versacolor]))/150</f>
        <v>0.2</v>
      </c>
      <c r="Q38">
        <f>(SUMIF(Table13456[petal_length],F38,Table13456[versacolor])+SUMIF(Table13456[petal_length],E38,Table13456[not versacolor]))/150</f>
        <v>0.04</v>
      </c>
      <c r="R38">
        <f>(SUMIF(Table13456[petal_width],H38,Table13456[versacolor])+SUMIF(Table13456[petal_width],G38,Table13456[not versacolor]))/150</f>
        <v>5.3333333333333337E-2</v>
      </c>
    </row>
    <row r="39" spans="1:18" x14ac:dyDescent="0.25">
      <c r="A39" t="str">
        <f>IF($B$3="&lt;","&gt;","&lt;")&amp;Table13456[[#This Row],[sepal_length]]</f>
        <v>&lt;6.5</v>
      </c>
      <c r="B39" t="str">
        <f>$B$3&amp;"="&amp;Table13456[[#This Row],[sepal_length]]</f>
        <v>&gt;=6.5</v>
      </c>
      <c r="C39" t="str">
        <f>IF($D$3="&lt;","&gt;","&lt;")&amp;Table13456[[#This Row],[sepal_width]]</f>
        <v>&gt;2.8</v>
      </c>
      <c r="D39" t="str">
        <f>$D$3&amp;"="&amp;Table13456[[#This Row],[sepal_width]]</f>
        <v>&lt;=2.8</v>
      </c>
      <c r="E39" t="str">
        <f>IF($F$3="&lt;","&gt;","&lt;")&amp;Table13456[[#This Row],[petal_length]]</f>
        <v>&lt;4.6</v>
      </c>
      <c r="F39" t="str">
        <f>$F$3&amp;"="&amp;Table13456[[#This Row],[petal_length]]</f>
        <v>&gt;=4.6</v>
      </c>
      <c r="G39" t="str">
        <f>IF($H$3="&lt;","&gt;","&lt;")&amp;Table13456[[#This Row],[petal_width]]</f>
        <v>&lt;1.5</v>
      </c>
      <c r="H39" t="str">
        <f>$H$3&amp;"="&amp;Table13456[[#This Row],[petal_width]]</f>
        <v>&gt;=1.5</v>
      </c>
      <c r="I39">
        <v>6.5</v>
      </c>
      <c r="J39">
        <v>2.8</v>
      </c>
      <c r="K39">
        <v>4.5999999999999996</v>
      </c>
      <c r="L39">
        <v>1.5</v>
      </c>
      <c r="M39">
        <v>1</v>
      </c>
      <c r="N39">
        <f>1-Table13456[[#This Row],[versacolor]]</f>
        <v>0</v>
      </c>
      <c r="O39">
        <f>(SUMIF(Table13456[sepal_length],B39,Table13456[versacolor])+SUMIF(Table13456[sepal_length],A39,Table13456[not versacolor]))/150</f>
        <v>0.14000000000000001</v>
      </c>
      <c r="P39">
        <f>(SUMIF(Table13456[sepal_width],D39,Table13456[versacolor])+SUMIF(Table13456[sepal_width],C39,Table13456[not versacolor]))/150</f>
        <v>0.2</v>
      </c>
      <c r="Q39">
        <f>(SUMIF(Table13456[petal_length],F39,Table13456[versacolor])+SUMIF(Table13456[petal_length],E39,Table13456[not versacolor]))/150</f>
        <v>6.6666666666666666E-2</v>
      </c>
      <c r="R39">
        <f>(SUMIF(Table13456[petal_width],H39,Table13456[versacolor])+SUMIF(Table13456[petal_width],G39,Table13456[not versacolor]))/150</f>
        <v>5.3333333333333337E-2</v>
      </c>
    </row>
    <row r="40" spans="1:18" x14ac:dyDescent="0.25">
      <c r="A40" t="str">
        <f>IF($B$3="&lt;","&gt;","&lt;")&amp;Table13456[[#This Row],[sepal_length]]</f>
        <v>&lt;6.3</v>
      </c>
      <c r="B40" t="str">
        <f>$B$3&amp;"="&amp;Table13456[[#This Row],[sepal_length]]</f>
        <v>&gt;=6.3</v>
      </c>
      <c r="C40" t="str">
        <f>IF($D$3="&lt;","&gt;","&lt;")&amp;Table13456[[#This Row],[sepal_width]]</f>
        <v>&gt;2.8</v>
      </c>
      <c r="D40" t="str">
        <f>$D$3&amp;"="&amp;Table13456[[#This Row],[sepal_width]]</f>
        <v>&lt;=2.8</v>
      </c>
      <c r="E40" t="str">
        <f>IF($F$3="&lt;","&gt;","&lt;")&amp;Table13456[[#This Row],[petal_length]]</f>
        <v>&lt;5.1</v>
      </c>
      <c r="F40" t="str">
        <f>$F$3&amp;"="&amp;Table13456[[#This Row],[petal_length]]</f>
        <v>&gt;=5.1</v>
      </c>
      <c r="G40" t="str">
        <f>IF($H$3="&lt;","&gt;","&lt;")&amp;Table13456[[#This Row],[petal_width]]</f>
        <v>&lt;1.5</v>
      </c>
      <c r="H40" t="str">
        <f>$H$3&amp;"="&amp;Table13456[[#This Row],[petal_width]]</f>
        <v>&gt;=1.5</v>
      </c>
      <c r="I40">
        <v>6.3</v>
      </c>
      <c r="J40">
        <v>2.8</v>
      </c>
      <c r="K40">
        <v>5.0999999999999996</v>
      </c>
      <c r="L40">
        <v>1.5</v>
      </c>
      <c r="M40">
        <v>0</v>
      </c>
      <c r="N40">
        <f>1-Table13456[[#This Row],[versacolor]]</f>
        <v>1</v>
      </c>
      <c r="O40">
        <f>(SUMIF(Table13456[sepal_length],B40,Table13456[versacolor])+SUMIF(Table13456[sepal_length],A40,Table13456[not versacolor]))/150</f>
        <v>0.11333333333333333</v>
      </c>
      <c r="P40">
        <f>(SUMIF(Table13456[sepal_width],D40,Table13456[versacolor])+SUMIF(Table13456[sepal_width],C40,Table13456[not versacolor]))/150</f>
        <v>0.2</v>
      </c>
      <c r="Q40">
        <f>(SUMIF(Table13456[petal_length],F40,Table13456[versacolor])+SUMIF(Table13456[petal_length],E40,Table13456[not versacolor]))/150</f>
        <v>6.6666666666666666E-2</v>
      </c>
      <c r="R40">
        <f>(SUMIF(Table13456[petal_width],H40,Table13456[versacolor])+SUMIF(Table13456[petal_width],G40,Table13456[not versacolor]))/150</f>
        <v>5.3333333333333337E-2</v>
      </c>
    </row>
    <row r="41" spans="1:18" x14ac:dyDescent="0.25">
      <c r="A41" t="str">
        <f>IF($B$3="&lt;","&gt;","&lt;")&amp;Table13456[[#This Row],[sepal_length]]</f>
        <v>&lt;6</v>
      </c>
      <c r="B41" t="str">
        <f>$B$3&amp;"="&amp;Table13456[[#This Row],[sepal_length]]</f>
        <v>&gt;=6</v>
      </c>
      <c r="C41" t="str">
        <f>IF($D$3="&lt;","&gt;","&lt;")&amp;Table13456[[#This Row],[sepal_width]]</f>
        <v>&gt;2.9</v>
      </c>
      <c r="D41" t="str">
        <f>$D$3&amp;"="&amp;Table13456[[#This Row],[sepal_width]]</f>
        <v>&lt;=2.9</v>
      </c>
      <c r="E41" t="str">
        <f>IF($F$3="&lt;","&gt;","&lt;")&amp;Table13456[[#This Row],[petal_length]]</f>
        <v>&lt;4.5</v>
      </c>
      <c r="F41" t="str">
        <f>$F$3&amp;"="&amp;Table13456[[#This Row],[petal_length]]</f>
        <v>&gt;=4.5</v>
      </c>
      <c r="G41" t="str">
        <f>IF($H$3="&lt;","&gt;","&lt;")&amp;Table13456[[#This Row],[petal_width]]</f>
        <v>&lt;1.5</v>
      </c>
      <c r="H41" t="str">
        <f>$H$3&amp;"="&amp;Table13456[[#This Row],[petal_width]]</f>
        <v>&gt;=1.5</v>
      </c>
      <c r="I41">
        <v>6</v>
      </c>
      <c r="J41">
        <v>2.9</v>
      </c>
      <c r="K41">
        <v>4.5</v>
      </c>
      <c r="L41">
        <v>1.5</v>
      </c>
      <c r="M41">
        <v>1</v>
      </c>
      <c r="N41">
        <f>1-Table13456[[#This Row],[versacolor]]</f>
        <v>0</v>
      </c>
      <c r="O41">
        <f>(SUMIF(Table13456[sepal_length],B41,Table13456[versacolor])+SUMIF(Table13456[sepal_length],A41,Table13456[not versacolor]))/150</f>
        <v>0.14666666666666667</v>
      </c>
      <c r="P41">
        <f>(SUMIF(Table13456[sepal_width],D41,Table13456[versacolor])+SUMIF(Table13456[sepal_width],C41,Table13456[not versacolor]))/150</f>
        <v>0.22666666666666666</v>
      </c>
      <c r="Q41">
        <f>(SUMIF(Table13456[petal_length],F41,Table13456[versacolor])+SUMIF(Table13456[petal_length],E41,Table13456[not versacolor]))/150</f>
        <v>0.08</v>
      </c>
      <c r="R41">
        <f>(SUMIF(Table13456[petal_width],H41,Table13456[versacolor])+SUMIF(Table13456[petal_width],G41,Table13456[not versacolor]))/150</f>
        <v>5.3333333333333337E-2</v>
      </c>
    </row>
    <row r="42" spans="1:18" x14ac:dyDescent="0.25">
      <c r="A42" t="str">
        <f>IF($B$3="&lt;","&gt;","&lt;")&amp;Table13456[[#This Row],[sepal_length]]</f>
        <v>&lt;6</v>
      </c>
      <c r="B42" t="str">
        <f>$B$3&amp;"="&amp;Table13456[[#This Row],[sepal_length]]</f>
        <v>&gt;=6</v>
      </c>
      <c r="C42" t="str">
        <f>IF($D$3="&lt;","&gt;","&lt;")&amp;Table13456[[#This Row],[sepal_width]]</f>
        <v>&gt;2.7</v>
      </c>
      <c r="D42" t="str">
        <f>$D$3&amp;"="&amp;Table13456[[#This Row],[sepal_width]]</f>
        <v>&lt;=2.7</v>
      </c>
      <c r="E42" t="str">
        <f>IF($F$3="&lt;","&gt;","&lt;")&amp;Table13456[[#This Row],[petal_length]]</f>
        <v>&lt;5.1</v>
      </c>
      <c r="F42" t="str">
        <f>$F$3&amp;"="&amp;Table13456[[#This Row],[petal_length]]</f>
        <v>&gt;=5.1</v>
      </c>
      <c r="G42" t="str">
        <f>IF($H$3="&lt;","&gt;","&lt;")&amp;Table13456[[#This Row],[petal_width]]</f>
        <v>&lt;1.6</v>
      </c>
      <c r="H42" t="str">
        <f>$H$3&amp;"="&amp;Table13456[[#This Row],[petal_width]]</f>
        <v>&gt;=1.6</v>
      </c>
      <c r="I42">
        <v>6</v>
      </c>
      <c r="J42">
        <v>2.7</v>
      </c>
      <c r="K42">
        <v>5.0999999999999996</v>
      </c>
      <c r="L42">
        <v>1.6</v>
      </c>
      <c r="M42">
        <v>1</v>
      </c>
      <c r="N42">
        <f>1-Table13456[[#This Row],[versacolor]]</f>
        <v>0</v>
      </c>
      <c r="O42">
        <f>(SUMIF(Table13456[sepal_length],B42,Table13456[versacolor])+SUMIF(Table13456[sepal_length],A42,Table13456[not versacolor]))/150</f>
        <v>0.14666666666666667</v>
      </c>
      <c r="P42">
        <f>(SUMIF(Table13456[sepal_width],D42,Table13456[versacolor])+SUMIF(Table13456[sepal_width],C42,Table13456[not versacolor]))/150</f>
        <v>0.21333333333333335</v>
      </c>
      <c r="Q42">
        <f>(SUMIF(Table13456[petal_length],F42,Table13456[versacolor])+SUMIF(Table13456[petal_length],E42,Table13456[not versacolor]))/150</f>
        <v>6.6666666666666666E-2</v>
      </c>
      <c r="R42">
        <f>(SUMIF(Table13456[petal_width],H42,Table13456[versacolor])+SUMIF(Table13456[petal_width],G42,Table13456[not versacolor]))/150</f>
        <v>0.04</v>
      </c>
    </row>
    <row r="43" spans="1:18" x14ac:dyDescent="0.25">
      <c r="A43" t="str">
        <f>IF($B$3="&lt;","&gt;","&lt;")&amp;Table13456[[#This Row],[sepal_length]]</f>
        <v>&lt;4.9</v>
      </c>
      <c r="B43" t="str">
        <f>$B$3&amp;"="&amp;Table13456[[#This Row],[sepal_length]]</f>
        <v>&gt;=4.9</v>
      </c>
      <c r="C43" t="str">
        <f>IF($D$3="&lt;","&gt;","&lt;")&amp;Table13456[[#This Row],[sepal_width]]</f>
        <v>&gt;2.5</v>
      </c>
      <c r="D43" t="str">
        <f>$D$3&amp;"="&amp;Table13456[[#This Row],[sepal_width]]</f>
        <v>&lt;=2.5</v>
      </c>
      <c r="E43" t="str">
        <f>IF($F$3="&lt;","&gt;","&lt;")&amp;Table13456[[#This Row],[petal_length]]</f>
        <v>&lt;4.5</v>
      </c>
      <c r="F43" t="str">
        <f>$F$3&amp;"="&amp;Table13456[[#This Row],[petal_length]]</f>
        <v>&gt;=4.5</v>
      </c>
      <c r="G43" t="str">
        <f>IF($H$3="&lt;","&gt;","&lt;")&amp;Table13456[[#This Row],[petal_width]]</f>
        <v>&lt;1.7</v>
      </c>
      <c r="H43" t="str">
        <f>$H$3&amp;"="&amp;Table13456[[#This Row],[petal_width]]</f>
        <v>&gt;=1.7</v>
      </c>
      <c r="I43">
        <v>4.9000000000000004</v>
      </c>
      <c r="J43">
        <v>2.5</v>
      </c>
      <c r="K43">
        <v>4.5</v>
      </c>
      <c r="L43">
        <v>1.7</v>
      </c>
      <c r="M43">
        <v>0</v>
      </c>
      <c r="N43">
        <f>1-Table13456[[#This Row],[versacolor]]</f>
        <v>1</v>
      </c>
      <c r="O43">
        <f>(SUMIF(Table13456[sepal_length],B43,Table13456[versacolor])+SUMIF(Table13456[sepal_length],A43,Table13456[not versacolor]))/150</f>
        <v>0.24</v>
      </c>
      <c r="P43">
        <f>(SUMIF(Table13456[sepal_width],D43,Table13456[versacolor])+SUMIF(Table13456[sepal_width],C43,Table13456[not versacolor]))/150</f>
        <v>0.2</v>
      </c>
      <c r="Q43">
        <f>(SUMIF(Table13456[petal_length],F43,Table13456[versacolor])+SUMIF(Table13456[petal_length],E43,Table13456[not versacolor]))/150</f>
        <v>0.08</v>
      </c>
      <c r="R43">
        <f>(SUMIF(Table13456[petal_width],H43,Table13456[versacolor])+SUMIF(Table13456[petal_width],G43,Table13456[not versacolor]))/150</f>
        <v>3.3333333333333333E-2</v>
      </c>
    </row>
    <row r="44" spans="1:18" x14ac:dyDescent="0.25">
      <c r="A44" t="str">
        <f>IF($B$3="&lt;","&gt;","&lt;")&amp;Table13456[[#This Row],[sepal_length]]</f>
        <v>&lt;6.7</v>
      </c>
      <c r="B44" t="str">
        <f>$B$3&amp;"="&amp;Table13456[[#This Row],[sepal_length]]</f>
        <v>&gt;=6.7</v>
      </c>
      <c r="C44" t="str">
        <f>IF($D$3="&lt;","&gt;","&lt;")&amp;Table13456[[#This Row],[sepal_width]]</f>
        <v>&gt;2.5</v>
      </c>
      <c r="D44" t="str">
        <f>$D$3&amp;"="&amp;Table13456[[#This Row],[sepal_width]]</f>
        <v>&lt;=2.5</v>
      </c>
      <c r="E44" t="str">
        <f>IF($F$3="&lt;","&gt;","&lt;")&amp;Table13456[[#This Row],[petal_length]]</f>
        <v>&lt;5.8</v>
      </c>
      <c r="F44" t="str">
        <f>$F$3&amp;"="&amp;Table13456[[#This Row],[petal_length]]</f>
        <v>&gt;=5.8</v>
      </c>
      <c r="G44" t="str">
        <f>IF($H$3="&lt;","&gt;","&lt;")&amp;Table13456[[#This Row],[petal_width]]</f>
        <v>&lt;1.8</v>
      </c>
      <c r="H44" t="str">
        <f>$H$3&amp;"="&amp;Table13456[[#This Row],[petal_width]]</f>
        <v>&gt;=1.8</v>
      </c>
      <c r="I44">
        <v>6.7</v>
      </c>
      <c r="J44">
        <v>2.5</v>
      </c>
      <c r="K44">
        <v>5.8</v>
      </c>
      <c r="L44">
        <v>1.8</v>
      </c>
      <c r="M44">
        <v>0</v>
      </c>
      <c r="N44">
        <f>1-Table13456[[#This Row],[versacolor]]</f>
        <v>1</v>
      </c>
      <c r="O44">
        <f>(SUMIF(Table13456[sepal_length],B44,Table13456[versacolor])+SUMIF(Table13456[sepal_length],A44,Table13456[not versacolor]))/150</f>
        <v>0.12666666666666668</v>
      </c>
      <c r="P44">
        <f>(SUMIF(Table13456[sepal_width],D44,Table13456[versacolor])+SUMIF(Table13456[sepal_width],C44,Table13456[not versacolor]))/150</f>
        <v>0.2</v>
      </c>
      <c r="Q44">
        <f>(SUMIF(Table13456[petal_length],F44,Table13456[versacolor])+SUMIF(Table13456[petal_length],E44,Table13456[not versacolor]))/150</f>
        <v>0.12</v>
      </c>
      <c r="R44">
        <f>(SUMIF(Table13456[petal_width],H44,Table13456[versacolor])+SUMIF(Table13456[petal_width],G44,Table13456[not versacolor]))/150</f>
        <v>0.04</v>
      </c>
    </row>
    <row r="45" spans="1:18" x14ac:dyDescent="0.25">
      <c r="A45" t="str">
        <f>IF($B$3="&lt;","&gt;","&lt;")&amp;Table13456[[#This Row],[sepal_length]]</f>
        <v>&lt;6.3</v>
      </c>
      <c r="B45" t="str">
        <f>$B$3&amp;"="&amp;Table13456[[#This Row],[sepal_length]]</f>
        <v>&gt;=6.3</v>
      </c>
      <c r="C45" t="str">
        <f>IF($D$3="&lt;","&gt;","&lt;")&amp;Table13456[[#This Row],[sepal_width]]</f>
        <v>&gt;2.7</v>
      </c>
      <c r="D45" t="str">
        <f>$D$3&amp;"="&amp;Table13456[[#This Row],[sepal_width]]</f>
        <v>&lt;=2.7</v>
      </c>
      <c r="E45" t="str">
        <f>IF($F$3="&lt;","&gt;","&lt;")&amp;Table13456[[#This Row],[petal_length]]</f>
        <v>&lt;4.9</v>
      </c>
      <c r="F45" t="str">
        <f>$F$3&amp;"="&amp;Table13456[[#This Row],[petal_length]]</f>
        <v>&gt;=4.9</v>
      </c>
      <c r="G45" t="str">
        <f>IF($H$3="&lt;","&gt;","&lt;")&amp;Table13456[[#This Row],[petal_width]]</f>
        <v>&lt;1.8</v>
      </c>
      <c r="H45" t="str">
        <f>$H$3&amp;"="&amp;Table13456[[#This Row],[petal_width]]</f>
        <v>&gt;=1.8</v>
      </c>
      <c r="I45">
        <v>6.3</v>
      </c>
      <c r="J45">
        <v>2.7</v>
      </c>
      <c r="K45">
        <v>4.9000000000000004</v>
      </c>
      <c r="L45">
        <v>1.8</v>
      </c>
      <c r="M45">
        <v>0</v>
      </c>
      <c r="N45">
        <f>1-Table13456[[#This Row],[versacolor]]</f>
        <v>1</v>
      </c>
      <c r="O45">
        <f>(SUMIF(Table13456[sepal_length],B45,Table13456[versacolor])+SUMIF(Table13456[sepal_length],A45,Table13456[not versacolor]))/150</f>
        <v>0.11333333333333333</v>
      </c>
      <c r="P45">
        <f>(SUMIF(Table13456[sepal_width],D45,Table13456[versacolor])+SUMIF(Table13456[sepal_width],C45,Table13456[not versacolor]))/150</f>
        <v>0.21333333333333335</v>
      </c>
      <c r="Q45">
        <f>(SUMIF(Table13456[petal_length],F45,Table13456[versacolor])+SUMIF(Table13456[petal_length],E45,Table13456[not versacolor]))/150</f>
        <v>0.04</v>
      </c>
      <c r="R45">
        <f>(SUMIF(Table13456[petal_width],H45,Table13456[versacolor])+SUMIF(Table13456[petal_width],G45,Table13456[not versacolor]))/150</f>
        <v>0.04</v>
      </c>
    </row>
    <row r="46" spans="1:18" x14ac:dyDescent="0.25">
      <c r="A46" t="str">
        <f>IF($B$3="&lt;","&gt;","&lt;")&amp;Table13456[[#This Row],[sepal_length]]</f>
        <v>&lt;6.2</v>
      </c>
      <c r="B46" t="str">
        <f>$B$3&amp;"="&amp;Table13456[[#This Row],[sepal_length]]</f>
        <v>&gt;=6.2</v>
      </c>
      <c r="C46" t="str">
        <f>IF($D$3="&lt;","&gt;","&lt;")&amp;Table13456[[#This Row],[sepal_width]]</f>
        <v>&gt;2.8</v>
      </c>
      <c r="D46" t="str">
        <f>$D$3&amp;"="&amp;Table13456[[#This Row],[sepal_width]]</f>
        <v>&lt;=2.8</v>
      </c>
      <c r="E46" t="str">
        <f>IF($F$3="&lt;","&gt;","&lt;")&amp;Table13456[[#This Row],[petal_length]]</f>
        <v>&lt;4.8</v>
      </c>
      <c r="F46" t="str">
        <f>$F$3&amp;"="&amp;Table13456[[#This Row],[petal_length]]</f>
        <v>&gt;=4.8</v>
      </c>
      <c r="G46" t="str">
        <f>IF($H$3="&lt;","&gt;","&lt;")&amp;Table13456[[#This Row],[petal_width]]</f>
        <v>&lt;1.8</v>
      </c>
      <c r="H46" t="str">
        <f>$H$3&amp;"="&amp;Table13456[[#This Row],[petal_width]]</f>
        <v>&gt;=1.8</v>
      </c>
      <c r="I46">
        <v>6.2</v>
      </c>
      <c r="J46">
        <v>2.8</v>
      </c>
      <c r="K46">
        <v>4.8</v>
      </c>
      <c r="L46">
        <v>1.8</v>
      </c>
      <c r="M46">
        <v>0</v>
      </c>
      <c r="N46">
        <f>1-Table13456[[#This Row],[versacolor]]</f>
        <v>1</v>
      </c>
      <c r="O46">
        <f>(SUMIF(Table13456[sepal_length],B46,Table13456[versacolor])+SUMIF(Table13456[sepal_length],A46,Table13456[not versacolor]))/150</f>
        <v>0.12</v>
      </c>
      <c r="P46">
        <f>(SUMIF(Table13456[sepal_width],D46,Table13456[versacolor])+SUMIF(Table13456[sepal_width],C46,Table13456[not versacolor]))/150</f>
        <v>0.2</v>
      </c>
      <c r="Q46">
        <f>(SUMIF(Table13456[petal_length],F46,Table13456[versacolor])+SUMIF(Table13456[petal_length],E46,Table13456[not versacolor]))/150</f>
        <v>0.04</v>
      </c>
      <c r="R46">
        <f>(SUMIF(Table13456[petal_width],H46,Table13456[versacolor])+SUMIF(Table13456[petal_width],G46,Table13456[not versacolor]))/150</f>
        <v>0.04</v>
      </c>
    </row>
    <row r="47" spans="1:18" x14ac:dyDescent="0.25">
      <c r="A47" t="str">
        <f>IF($B$3="&lt;","&gt;","&lt;")&amp;Table13456[[#This Row],[sepal_length]]</f>
        <v>&lt;6.3</v>
      </c>
      <c r="B47" t="str">
        <f>$B$3&amp;"="&amp;Table13456[[#This Row],[sepal_length]]</f>
        <v>&gt;=6.3</v>
      </c>
      <c r="C47" t="str">
        <f>IF($D$3="&lt;","&gt;","&lt;")&amp;Table13456[[#This Row],[sepal_width]]</f>
        <v>&gt;2.9</v>
      </c>
      <c r="D47" t="str">
        <f>$D$3&amp;"="&amp;Table13456[[#This Row],[sepal_width]]</f>
        <v>&lt;=2.9</v>
      </c>
      <c r="E47" t="str">
        <f>IF($F$3="&lt;","&gt;","&lt;")&amp;Table13456[[#This Row],[petal_length]]</f>
        <v>&lt;5.6</v>
      </c>
      <c r="F47" t="str">
        <f>$F$3&amp;"="&amp;Table13456[[#This Row],[petal_length]]</f>
        <v>&gt;=5.6</v>
      </c>
      <c r="G47" t="str">
        <f>IF($H$3="&lt;","&gt;","&lt;")&amp;Table13456[[#This Row],[petal_width]]</f>
        <v>&lt;1.8</v>
      </c>
      <c r="H47" t="str">
        <f>$H$3&amp;"="&amp;Table13456[[#This Row],[petal_width]]</f>
        <v>&gt;=1.8</v>
      </c>
      <c r="I47">
        <v>6.3</v>
      </c>
      <c r="J47">
        <v>2.9</v>
      </c>
      <c r="K47">
        <v>5.6</v>
      </c>
      <c r="L47">
        <v>1.8</v>
      </c>
      <c r="M47">
        <v>0</v>
      </c>
      <c r="N47">
        <f>1-Table13456[[#This Row],[versacolor]]</f>
        <v>1</v>
      </c>
      <c r="O47">
        <f>(SUMIF(Table13456[sepal_length],B47,Table13456[versacolor])+SUMIF(Table13456[sepal_length],A47,Table13456[not versacolor]))/150</f>
        <v>0.11333333333333333</v>
      </c>
      <c r="P47">
        <f>(SUMIF(Table13456[sepal_width],D47,Table13456[versacolor])+SUMIF(Table13456[sepal_width],C47,Table13456[not versacolor]))/150</f>
        <v>0.22666666666666666</v>
      </c>
      <c r="Q47">
        <f>(SUMIF(Table13456[petal_length],F47,Table13456[versacolor])+SUMIF(Table13456[petal_length],E47,Table13456[not versacolor]))/150</f>
        <v>9.3333333333333338E-2</v>
      </c>
      <c r="R47">
        <f>(SUMIF(Table13456[petal_width],H47,Table13456[versacolor])+SUMIF(Table13456[petal_width],G47,Table13456[not versacolor]))/150</f>
        <v>0.04</v>
      </c>
    </row>
    <row r="48" spans="1:18" x14ac:dyDescent="0.25">
      <c r="A48" t="str">
        <f>IF($B$3="&lt;","&gt;","&lt;")&amp;Table13456[[#This Row],[sepal_length]]</f>
        <v>&lt;7.3</v>
      </c>
      <c r="B48" t="str">
        <f>$B$3&amp;"="&amp;Table13456[[#This Row],[sepal_length]]</f>
        <v>&gt;=7.3</v>
      </c>
      <c r="C48" t="str">
        <f>IF($D$3="&lt;","&gt;","&lt;")&amp;Table13456[[#This Row],[sepal_width]]</f>
        <v>&gt;2.9</v>
      </c>
      <c r="D48" t="str">
        <f>$D$3&amp;"="&amp;Table13456[[#This Row],[sepal_width]]</f>
        <v>&lt;=2.9</v>
      </c>
      <c r="E48" t="str">
        <f>IF($F$3="&lt;","&gt;","&lt;")&amp;Table13456[[#This Row],[petal_length]]</f>
        <v>&lt;6.3</v>
      </c>
      <c r="F48" t="str">
        <f>$F$3&amp;"="&amp;Table13456[[#This Row],[petal_length]]</f>
        <v>&gt;=6.3</v>
      </c>
      <c r="G48" t="str">
        <f>IF($H$3="&lt;","&gt;","&lt;")&amp;Table13456[[#This Row],[petal_width]]</f>
        <v>&lt;1.8</v>
      </c>
      <c r="H48" t="str">
        <f>$H$3&amp;"="&amp;Table13456[[#This Row],[petal_width]]</f>
        <v>&gt;=1.8</v>
      </c>
      <c r="I48">
        <v>7.3</v>
      </c>
      <c r="J48">
        <v>2.9</v>
      </c>
      <c r="K48">
        <v>6.3</v>
      </c>
      <c r="L48">
        <v>1.8</v>
      </c>
      <c r="M48">
        <v>0</v>
      </c>
      <c r="N48">
        <f>1-Table13456[[#This Row],[versacolor]]</f>
        <v>1</v>
      </c>
      <c r="O48">
        <f>(SUMIF(Table13456[sepal_length],B48,Table13456[versacolor])+SUMIF(Table13456[sepal_length],A48,Table13456[not versacolor]))/150</f>
        <v>0.12666666666666668</v>
      </c>
      <c r="P48">
        <f>(SUMIF(Table13456[sepal_width],D48,Table13456[versacolor])+SUMIF(Table13456[sepal_width],C48,Table13456[not versacolor]))/150</f>
        <v>0.22666666666666666</v>
      </c>
      <c r="Q48">
        <f>(SUMIF(Table13456[petal_length],F48,Table13456[versacolor])+SUMIF(Table13456[petal_length],E48,Table13456[not versacolor]))/150</f>
        <v>0.13333333333333333</v>
      </c>
      <c r="R48">
        <f>(SUMIF(Table13456[petal_width],H48,Table13456[versacolor])+SUMIF(Table13456[petal_width],G48,Table13456[not versacolor]))/150</f>
        <v>0.04</v>
      </c>
    </row>
    <row r="49" spans="1:18" x14ac:dyDescent="0.25">
      <c r="A49" t="str">
        <f>IF($B$3="&lt;","&gt;","&lt;")&amp;Table13456[[#This Row],[sepal_length]]</f>
        <v>&lt;6.3</v>
      </c>
      <c r="B49" t="str">
        <f>$B$3&amp;"="&amp;Table13456[[#This Row],[sepal_length]]</f>
        <v>&gt;=6.3</v>
      </c>
      <c r="C49" t="str">
        <f>IF($D$3="&lt;","&gt;","&lt;")&amp;Table13456[[#This Row],[sepal_width]]</f>
        <v>&gt;2.5</v>
      </c>
      <c r="D49" t="str">
        <f>$D$3&amp;"="&amp;Table13456[[#This Row],[sepal_width]]</f>
        <v>&lt;=2.5</v>
      </c>
      <c r="E49" t="str">
        <f>IF($F$3="&lt;","&gt;","&lt;")&amp;Table13456[[#This Row],[petal_length]]</f>
        <v>&lt;5</v>
      </c>
      <c r="F49" t="str">
        <f>$F$3&amp;"="&amp;Table13456[[#This Row],[petal_length]]</f>
        <v>&gt;=5</v>
      </c>
      <c r="G49" t="str">
        <f>IF($H$3="&lt;","&gt;","&lt;")&amp;Table13456[[#This Row],[petal_width]]</f>
        <v>&lt;1.9</v>
      </c>
      <c r="H49" t="str">
        <f>$H$3&amp;"="&amp;Table13456[[#This Row],[petal_width]]</f>
        <v>&gt;=1.9</v>
      </c>
      <c r="I49">
        <v>6.3</v>
      </c>
      <c r="J49">
        <v>2.5</v>
      </c>
      <c r="K49">
        <v>5</v>
      </c>
      <c r="L49">
        <v>1.9</v>
      </c>
      <c r="M49">
        <v>0</v>
      </c>
      <c r="N49">
        <f>1-Table13456[[#This Row],[versacolor]]</f>
        <v>1</v>
      </c>
      <c r="O49">
        <f>(SUMIF(Table13456[sepal_length],B49,Table13456[versacolor])+SUMIF(Table13456[sepal_length],A49,Table13456[not versacolor]))/150</f>
        <v>0.11333333333333333</v>
      </c>
      <c r="P49">
        <f>(SUMIF(Table13456[sepal_width],D49,Table13456[versacolor])+SUMIF(Table13456[sepal_width],C49,Table13456[not versacolor]))/150</f>
        <v>0.2</v>
      </c>
      <c r="Q49">
        <f>(SUMIF(Table13456[petal_length],F49,Table13456[versacolor])+SUMIF(Table13456[petal_length],E49,Table13456[not versacolor]))/150</f>
        <v>4.6666666666666669E-2</v>
      </c>
      <c r="R49">
        <f>(SUMIF(Table13456[petal_width],H49,Table13456[versacolor])+SUMIF(Table13456[petal_width],G49,Table13456[not versacolor]))/150</f>
        <v>7.3333333333333334E-2</v>
      </c>
    </row>
    <row r="50" spans="1:18" x14ac:dyDescent="0.25">
      <c r="A50" t="str">
        <f>IF($B$3="&lt;","&gt;","&lt;")&amp;Table13456[[#This Row],[sepal_length]]</f>
        <v>&lt;5.8</v>
      </c>
      <c r="B50" t="str">
        <f>$B$3&amp;"="&amp;Table13456[[#This Row],[sepal_length]]</f>
        <v>&gt;=5.8</v>
      </c>
      <c r="C50" t="str">
        <f>IF($D$3="&lt;","&gt;","&lt;")&amp;Table13456[[#This Row],[sepal_width]]</f>
        <v>&gt;2.7</v>
      </c>
      <c r="D50" t="str">
        <f>$D$3&amp;"="&amp;Table13456[[#This Row],[sepal_width]]</f>
        <v>&lt;=2.7</v>
      </c>
      <c r="E50" t="str">
        <f>IF($F$3="&lt;","&gt;","&lt;")&amp;Table13456[[#This Row],[petal_length]]</f>
        <v>&lt;5.1</v>
      </c>
      <c r="F50" t="str">
        <f>$F$3&amp;"="&amp;Table13456[[#This Row],[petal_length]]</f>
        <v>&gt;=5.1</v>
      </c>
      <c r="G50" t="str">
        <f>IF($H$3="&lt;","&gt;","&lt;")&amp;Table13456[[#This Row],[petal_width]]</f>
        <v>&lt;1.9</v>
      </c>
      <c r="H50" t="str">
        <f>$H$3&amp;"="&amp;Table13456[[#This Row],[petal_width]]</f>
        <v>&gt;=1.9</v>
      </c>
      <c r="I50">
        <v>5.8</v>
      </c>
      <c r="J50">
        <v>2.7</v>
      </c>
      <c r="K50">
        <v>5.0999999999999996</v>
      </c>
      <c r="L50">
        <v>1.9</v>
      </c>
      <c r="M50">
        <v>0</v>
      </c>
      <c r="N50">
        <f>1-Table13456[[#This Row],[versacolor]]</f>
        <v>1</v>
      </c>
      <c r="O50">
        <f>(SUMIF(Table13456[sepal_length],B50,Table13456[versacolor])+SUMIF(Table13456[sepal_length],A50,Table13456[not versacolor]))/150</f>
        <v>0.14666666666666667</v>
      </c>
      <c r="P50">
        <f>(SUMIF(Table13456[sepal_width],D50,Table13456[versacolor])+SUMIF(Table13456[sepal_width],C50,Table13456[not versacolor]))/150</f>
        <v>0.21333333333333335</v>
      </c>
      <c r="Q50">
        <f>(SUMIF(Table13456[petal_length],F50,Table13456[versacolor])+SUMIF(Table13456[petal_length],E50,Table13456[not versacolor]))/150</f>
        <v>6.6666666666666666E-2</v>
      </c>
      <c r="R50">
        <f>(SUMIF(Table13456[petal_width],H50,Table13456[versacolor])+SUMIF(Table13456[petal_width],G50,Table13456[not versacolor]))/150</f>
        <v>7.3333333333333334E-2</v>
      </c>
    </row>
    <row r="51" spans="1:18" x14ac:dyDescent="0.25">
      <c r="A51" t="str">
        <f>IF($B$3="&lt;","&gt;","&lt;")&amp;Table13456[[#This Row],[sepal_length]]</f>
        <v>&lt;5.8</v>
      </c>
      <c r="B51" t="str">
        <f>$B$3&amp;"="&amp;Table13456[[#This Row],[sepal_length]]</f>
        <v>&gt;=5.8</v>
      </c>
      <c r="C51" t="str">
        <f>IF($D$3="&lt;","&gt;","&lt;")&amp;Table13456[[#This Row],[sepal_width]]</f>
        <v>&gt;2.7</v>
      </c>
      <c r="D51" t="str">
        <f>$D$3&amp;"="&amp;Table13456[[#This Row],[sepal_width]]</f>
        <v>&lt;=2.7</v>
      </c>
      <c r="E51" t="str">
        <f>IF($F$3="&lt;","&gt;","&lt;")&amp;Table13456[[#This Row],[petal_length]]</f>
        <v>&lt;5.1</v>
      </c>
      <c r="F51" t="str">
        <f>$F$3&amp;"="&amp;Table13456[[#This Row],[petal_length]]</f>
        <v>&gt;=5.1</v>
      </c>
      <c r="G51" t="str">
        <f>IF($H$3="&lt;","&gt;","&lt;")&amp;Table13456[[#This Row],[petal_width]]</f>
        <v>&lt;1.9</v>
      </c>
      <c r="H51" t="str">
        <f>$H$3&amp;"="&amp;Table13456[[#This Row],[petal_width]]</f>
        <v>&gt;=1.9</v>
      </c>
      <c r="I51">
        <v>5.8</v>
      </c>
      <c r="J51">
        <v>2.7</v>
      </c>
      <c r="K51">
        <v>5.0999999999999996</v>
      </c>
      <c r="L51">
        <v>1.9</v>
      </c>
      <c r="M51">
        <v>0</v>
      </c>
      <c r="N51">
        <f>1-Table13456[[#This Row],[versacolor]]</f>
        <v>1</v>
      </c>
      <c r="O51">
        <f>(SUMIF(Table13456[sepal_length],B51,Table13456[versacolor])+SUMIF(Table13456[sepal_length],A51,Table13456[not versacolor]))/150</f>
        <v>0.14666666666666667</v>
      </c>
      <c r="P51">
        <f>(SUMIF(Table13456[sepal_width],D51,Table13456[versacolor])+SUMIF(Table13456[sepal_width],C51,Table13456[not versacolor]))/150</f>
        <v>0.21333333333333335</v>
      </c>
      <c r="Q51">
        <f>(SUMIF(Table13456[petal_length],F51,Table13456[versacolor])+SUMIF(Table13456[petal_length],E51,Table13456[not versacolor]))/150</f>
        <v>6.6666666666666666E-2</v>
      </c>
      <c r="R51">
        <f>(SUMIF(Table13456[petal_width],H51,Table13456[versacolor])+SUMIF(Table13456[petal_width],G51,Table13456[not versacolor]))/150</f>
        <v>7.3333333333333334E-2</v>
      </c>
    </row>
    <row r="52" spans="1:18" x14ac:dyDescent="0.25">
      <c r="A52" t="str">
        <f>IF($B$3="&lt;","&gt;","&lt;")&amp;Table13456[[#This Row],[sepal_length]]</f>
        <v>&lt;6.4</v>
      </c>
      <c r="B52" t="str">
        <f>$B$3&amp;"="&amp;Table13456[[#This Row],[sepal_length]]</f>
        <v>&gt;=6.4</v>
      </c>
      <c r="C52" t="str">
        <f>IF($D$3="&lt;","&gt;","&lt;")&amp;Table13456[[#This Row],[sepal_width]]</f>
        <v>&gt;2.7</v>
      </c>
      <c r="D52" t="str">
        <f>$D$3&amp;"="&amp;Table13456[[#This Row],[sepal_width]]</f>
        <v>&lt;=2.7</v>
      </c>
      <c r="E52" t="str">
        <f>IF($F$3="&lt;","&gt;","&lt;")&amp;Table13456[[#This Row],[petal_length]]</f>
        <v>&lt;5.3</v>
      </c>
      <c r="F52" t="str">
        <f>$F$3&amp;"="&amp;Table13456[[#This Row],[petal_length]]</f>
        <v>&gt;=5.3</v>
      </c>
      <c r="G52" t="str">
        <f>IF($H$3="&lt;","&gt;","&lt;")&amp;Table13456[[#This Row],[petal_width]]</f>
        <v>&lt;1.9</v>
      </c>
      <c r="H52" t="str">
        <f>$H$3&amp;"="&amp;Table13456[[#This Row],[petal_width]]</f>
        <v>&gt;=1.9</v>
      </c>
      <c r="I52">
        <v>6.4</v>
      </c>
      <c r="J52">
        <v>2.7</v>
      </c>
      <c r="K52">
        <v>5.3</v>
      </c>
      <c r="L52">
        <v>1.9</v>
      </c>
      <c r="M52">
        <v>0</v>
      </c>
      <c r="N52">
        <f>1-Table13456[[#This Row],[versacolor]]</f>
        <v>1</v>
      </c>
      <c r="O52">
        <f>(SUMIF(Table13456[sepal_length],B52,Table13456[versacolor])+SUMIF(Table13456[sepal_length],A52,Table13456[not versacolor]))/150</f>
        <v>0.12666666666666668</v>
      </c>
      <c r="P52">
        <f>(SUMIF(Table13456[sepal_width],D52,Table13456[versacolor])+SUMIF(Table13456[sepal_width],C52,Table13456[not versacolor]))/150</f>
        <v>0.21333333333333335</v>
      </c>
      <c r="Q52">
        <f>(SUMIF(Table13456[petal_length],F52,Table13456[versacolor])+SUMIF(Table13456[petal_length],E52,Table13456[not versacolor]))/150</f>
        <v>8.666666666666667E-2</v>
      </c>
      <c r="R52">
        <f>(SUMIF(Table13456[petal_width],H52,Table13456[versacolor])+SUMIF(Table13456[petal_width],G52,Table13456[not versacolor]))/150</f>
        <v>7.3333333333333334E-2</v>
      </c>
    </row>
    <row r="53" spans="1:18" x14ac:dyDescent="0.25">
      <c r="A53" t="str">
        <f>IF($B$3="&lt;","&gt;","&lt;")&amp;Table13456[[#This Row],[sepal_length]]</f>
        <v>&lt;7.4</v>
      </c>
      <c r="B53" t="str">
        <f>$B$3&amp;"="&amp;Table13456[[#This Row],[sepal_length]]</f>
        <v>&gt;=7.4</v>
      </c>
      <c r="C53" t="str">
        <f>IF($D$3="&lt;","&gt;","&lt;")&amp;Table13456[[#This Row],[sepal_width]]</f>
        <v>&gt;2.8</v>
      </c>
      <c r="D53" t="str">
        <f>$D$3&amp;"="&amp;Table13456[[#This Row],[sepal_width]]</f>
        <v>&lt;=2.8</v>
      </c>
      <c r="E53" t="str">
        <f>IF($F$3="&lt;","&gt;","&lt;")&amp;Table13456[[#This Row],[petal_length]]</f>
        <v>&lt;6.1</v>
      </c>
      <c r="F53" t="str">
        <f>$F$3&amp;"="&amp;Table13456[[#This Row],[petal_length]]</f>
        <v>&gt;=6.1</v>
      </c>
      <c r="G53" t="str">
        <f>IF($H$3="&lt;","&gt;","&lt;")&amp;Table13456[[#This Row],[petal_width]]</f>
        <v>&lt;1.9</v>
      </c>
      <c r="H53" t="str">
        <f>$H$3&amp;"="&amp;Table13456[[#This Row],[petal_width]]</f>
        <v>&gt;=1.9</v>
      </c>
      <c r="I53">
        <v>7.4</v>
      </c>
      <c r="J53">
        <v>2.8</v>
      </c>
      <c r="K53">
        <v>6.1</v>
      </c>
      <c r="L53">
        <v>1.9</v>
      </c>
      <c r="M53">
        <v>0</v>
      </c>
      <c r="N53">
        <f>1-Table13456[[#This Row],[versacolor]]</f>
        <v>1</v>
      </c>
      <c r="O53">
        <f>(SUMIF(Table13456[sepal_length],B53,Table13456[versacolor])+SUMIF(Table13456[sepal_length],A53,Table13456[not versacolor]))/150</f>
        <v>0.13333333333333333</v>
      </c>
      <c r="P53">
        <f>(SUMIF(Table13456[sepal_width],D53,Table13456[versacolor])+SUMIF(Table13456[sepal_width],C53,Table13456[not versacolor]))/150</f>
        <v>0.2</v>
      </c>
      <c r="Q53">
        <f>(SUMIF(Table13456[petal_length],F53,Table13456[versacolor])+SUMIF(Table13456[petal_length],E53,Table13456[not versacolor]))/150</f>
        <v>0.12666666666666668</v>
      </c>
      <c r="R53">
        <f>(SUMIF(Table13456[petal_width],H53,Table13456[versacolor])+SUMIF(Table13456[petal_width],G53,Table13456[not versacolor]))/150</f>
        <v>7.3333333333333334E-2</v>
      </c>
    </row>
    <row r="54" spans="1:18" x14ac:dyDescent="0.25">
      <c r="A54" t="str">
        <f>IF($B$3="&lt;","&gt;","&lt;")&amp;Table13456[[#This Row],[sepal_length]]</f>
        <v>&lt;5.7</v>
      </c>
      <c r="B54" t="str">
        <f>$B$3&amp;"="&amp;Table13456[[#This Row],[sepal_length]]</f>
        <v>&gt;=5.7</v>
      </c>
      <c r="C54" t="str">
        <f>IF($D$3="&lt;","&gt;","&lt;")&amp;Table13456[[#This Row],[sepal_width]]</f>
        <v>&gt;2.5</v>
      </c>
      <c r="D54" t="str">
        <f>$D$3&amp;"="&amp;Table13456[[#This Row],[sepal_width]]</f>
        <v>&lt;=2.5</v>
      </c>
      <c r="E54" t="str">
        <f>IF($F$3="&lt;","&gt;","&lt;")&amp;Table13456[[#This Row],[petal_length]]</f>
        <v>&lt;5</v>
      </c>
      <c r="F54" t="str">
        <f>$F$3&amp;"="&amp;Table13456[[#This Row],[petal_length]]</f>
        <v>&gt;=5</v>
      </c>
      <c r="G54" t="str">
        <f>IF($H$3="&lt;","&gt;","&lt;")&amp;Table13456[[#This Row],[petal_width]]</f>
        <v>&lt;2</v>
      </c>
      <c r="H54" t="str">
        <f>$H$3&amp;"="&amp;Table13456[[#This Row],[petal_width]]</f>
        <v>&gt;=2</v>
      </c>
      <c r="I54">
        <v>5.7</v>
      </c>
      <c r="J54">
        <v>2.5</v>
      </c>
      <c r="K54">
        <v>5</v>
      </c>
      <c r="L54">
        <v>2</v>
      </c>
      <c r="M54">
        <v>0</v>
      </c>
      <c r="N54">
        <f>1-Table13456[[#This Row],[versacolor]]</f>
        <v>1</v>
      </c>
      <c r="O54">
        <f>(SUMIF(Table13456[sepal_length],B54,Table13456[versacolor])+SUMIF(Table13456[sepal_length],A54,Table13456[not versacolor]))/150</f>
        <v>0.16666666666666666</v>
      </c>
      <c r="P54">
        <f>(SUMIF(Table13456[sepal_width],D54,Table13456[versacolor])+SUMIF(Table13456[sepal_width],C54,Table13456[not versacolor]))/150</f>
        <v>0.2</v>
      </c>
      <c r="Q54">
        <f>(SUMIF(Table13456[petal_length],F54,Table13456[versacolor])+SUMIF(Table13456[petal_length],E54,Table13456[not versacolor]))/150</f>
        <v>4.6666666666666669E-2</v>
      </c>
      <c r="R54">
        <f>(SUMIF(Table13456[petal_width],H54,Table13456[versacolor])+SUMIF(Table13456[petal_width],G54,Table13456[not versacolor]))/150</f>
        <v>0.10666666666666667</v>
      </c>
    </row>
    <row r="55" spans="1:18" x14ac:dyDescent="0.25">
      <c r="A55" t="str">
        <f>IF($B$3="&lt;","&gt;","&lt;")&amp;Table13456[[#This Row],[sepal_length]]</f>
        <v>&lt;5.6</v>
      </c>
      <c r="B55" t="str">
        <f>$B$3&amp;"="&amp;Table13456[[#This Row],[sepal_length]]</f>
        <v>&gt;=5.6</v>
      </c>
      <c r="C55" t="str">
        <f>IF($D$3="&lt;","&gt;","&lt;")&amp;Table13456[[#This Row],[sepal_width]]</f>
        <v>&gt;2.8</v>
      </c>
      <c r="D55" t="str">
        <f>$D$3&amp;"="&amp;Table13456[[#This Row],[sepal_width]]</f>
        <v>&lt;=2.8</v>
      </c>
      <c r="E55" t="str">
        <f>IF($F$3="&lt;","&gt;","&lt;")&amp;Table13456[[#This Row],[petal_length]]</f>
        <v>&lt;4.9</v>
      </c>
      <c r="F55" t="str">
        <f>$F$3&amp;"="&amp;Table13456[[#This Row],[petal_length]]</f>
        <v>&gt;=4.9</v>
      </c>
      <c r="G55" t="str">
        <f>IF($H$3="&lt;","&gt;","&lt;")&amp;Table13456[[#This Row],[petal_width]]</f>
        <v>&lt;2</v>
      </c>
      <c r="H55" t="str">
        <f>$H$3&amp;"="&amp;Table13456[[#This Row],[petal_width]]</f>
        <v>&gt;=2</v>
      </c>
      <c r="I55">
        <v>5.6</v>
      </c>
      <c r="J55">
        <v>2.8</v>
      </c>
      <c r="K55">
        <v>4.9000000000000004</v>
      </c>
      <c r="L55">
        <v>2</v>
      </c>
      <c r="M55">
        <v>0</v>
      </c>
      <c r="N55">
        <f>1-Table13456[[#This Row],[versacolor]]</f>
        <v>1</v>
      </c>
      <c r="O55">
        <f>(SUMIF(Table13456[sepal_length],B55,Table13456[versacolor])+SUMIF(Table13456[sepal_length],A55,Table13456[not versacolor]))/150</f>
        <v>0.18</v>
      </c>
      <c r="P55">
        <f>(SUMIF(Table13456[sepal_width],D55,Table13456[versacolor])+SUMIF(Table13456[sepal_width],C55,Table13456[not versacolor]))/150</f>
        <v>0.2</v>
      </c>
      <c r="Q55">
        <f>(SUMIF(Table13456[petal_length],F55,Table13456[versacolor])+SUMIF(Table13456[petal_length],E55,Table13456[not versacolor]))/150</f>
        <v>0.04</v>
      </c>
      <c r="R55">
        <f>(SUMIF(Table13456[petal_width],H55,Table13456[versacolor])+SUMIF(Table13456[petal_width],G55,Table13456[not versacolor]))/150</f>
        <v>0.10666666666666667</v>
      </c>
    </row>
    <row r="56" spans="1:18" x14ac:dyDescent="0.25">
      <c r="A56" t="str">
        <f>IF($B$3="&lt;","&gt;","&lt;")&amp;Table13456[[#This Row],[sepal_length]]</f>
        <v>&lt;7.7</v>
      </c>
      <c r="B56" t="str">
        <f>$B$3&amp;"="&amp;Table13456[[#This Row],[sepal_length]]</f>
        <v>&gt;=7.7</v>
      </c>
      <c r="C56" t="str">
        <f>IF($D$3="&lt;","&gt;","&lt;")&amp;Table13456[[#This Row],[sepal_width]]</f>
        <v>&gt;2.8</v>
      </c>
      <c r="D56" t="str">
        <f>$D$3&amp;"="&amp;Table13456[[#This Row],[sepal_width]]</f>
        <v>&lt;=2.8</v>
      </c>
      <c r="E56" t="str">
        <f>IF($F$3="&lt;","&gt;","&lt;")&amp;Table13456[[#This Row],[petal_length]]</f>
        <v>&lt;6.7</v>
      </c>
      <c r="F56" t="str">
        <f>$F$3&amp;"="&amp;Table13456[[#This Row],[petal_length]]</f>
        <v>&gt;=6.7</v>
      </c>
      <c r="G56" t="str">
        <f>IF($H$3="&lt;","&gt;","&lt;")&amp;Table13456[[#This Row],[petal_width]]</f>
        <v>&lt;2</v>
      </c>
      <c r="H56" t="str">
        <f>$H$3&amp;"="&amp;Table13456[[#This Row],[petal_width]]</f>
        <v>&gt;=2</v>
      </c>
      <c r="I56">
        <v>7.7</v>
      </c>
      <c r="J56">
        <v>2.8</v>
      </c>
      <c r="K56">
        <v>6.7</v>
      </c>
      <c r="L56">
        <v>2</v>
      </c>
      <c r="M56">
        <v>0</v>
      </c>
      <c r="N56">
        <f>1-Table13456[[#This Row],[versacolor]]</f>
        <v>1</v>
      </c>
      <c r="O56">
        <f>(SUMIF(Table13456[sepal_length],B56,Table13456[versacolor])+SUMIF(Table13456[sepal_length],A56,Table13456[not versacolor]))/150</f>
        <v>0.14000000000000001</v>
      </c>
      <c r="P56">
        <f>(SUMIF(Table13456[sepal_width],D56,Table13456[versacolor])+SUMIF(Table13456[sepal_width],C56,Table13456[not versacolor]))/150</f>
        <v>0.2</v>
      </c>
      <c r="Q56">
        <f>(SUMIF(Table13456[petal_length],F56,Table13456[versacolor])+SUMIF(Table13456[petal_length],E56,Table13456[not versacolor]))/150</f>
        <v>0.14000000000000001</v>
      </c>
      <c r="R56">
        <f>(SUMIF(Table13456[petal_width],H56,Table13456[versacolor])+SUMIF(Table13456[petal_width],G56,Table13456[not versacolor]))/150</f>
        <v>0.10666666666666667</v>
      </c>
    </row>
    <row r="57" spans="1:18" x14ac:dyDescent="0.25">
      <c r="A57" t="str">
        <f>IF($B$3="&lt;","&gt;","&lt;")&amp;Table13456[[#This Row],[sepal_length]]</f>
        <v>&lt;6.4</v>
      </c>
      <c r="B57" t="str">
        <f>$B$3&amp;"="&amp;Table13456[[#This Row],[sepal_length]]</f>
        <v>&gt;=6.4</v>
      </c>
      <c r="C57" t="str">
        <f>IF($D$3="&lt;","&gt;","&lt;")&amp;Table13456[[#This Row],[sepal_width]]</f>
        <v>&gt;2.8</v>
      </c>
      <c r="D57" t="str">
        <f>$D$3&amp;"="&amp;Table13456[[#This Row],[sepal_width]]</f>
        <v>&lt;=2.8</v>
      </c>
      <c r="E57" t="str">
        <f>IF($F$3="&lt;","&gt;","&lt;")&amp;Table13456[[#This Row],[petal_length]]</f>
        <v>&lt;5.6</v>
      </c>
      <c r="F57" t="str">
        <f>$F$3&amp;"="&amp;Table13456[[#This Row],[petal_length]]</f>
        <v>&gt;=5.6</v>
      </c>
      <c r="G57" t="str">
        <f>IF($H$3="&lt;","&gt;","&lt;")&amp;Table13456[[#This Row],[petal_width]]</f>
        <v>&lt;2.1</v>
      </c>
      <c r="H57" t="str">
        <f>$H$3&amp;"="&amp;Table13456[[#This Row],[petal_width]]</f>
        <v>&gt;=2.1</v>
      </c>
      <c r="I57">
        <v>6.4</v>
      </c>
      <c r="J57">
        <v>2.8</v>
      </c>
      <c r="K57">
        <v>5.6</v>
      </c>
      <c r="L57">
        <v>2.1</v>
      </c>
      <c r="M57">
        <v>0</v>
      </c>
      <c r="N57">
        <f>1-Table13456[[#This Row],[versacolor]]</f>
        <v>1</v>
      </c>
      <c r="O57">
        <f>(SUMIF(Table13456[sepal_length],B57,Table13456[versacolor])+SUMIF(Table13456[sepal_length],A57,Table13456[not versacolor]))/150</f>
        <v>0.12666666666666668</v>
      </c>
      <c r="P57">
        <f>(SUMIF(Table13456[sepal_width],D57,Table13456[versacolor])+SUMIF(Table13456[sepal_width],C57,Table13456[not versacolor]))/150</f>
        <v>0.2</v>
      </c>
      <c r="Q57">
        <f>(SUMIF(Table13456[petal_length],F57,Table13456[versacolor])+SUMIF(Table13456[petal_length],E57,Table13456[not versacolor]))/150</f>
        <v>9.3333333333333338E-2</v>
      </c>
      <c r="R57">
        <f>(SUMIF(Table13456[petal_width],H57,Table13456[versacolor])+SUMIF(Table13456[petal_width],G57,Table13456[not versacolor]))/150</f>
        <v>0.12666666666666668</v>
      </c>
    </row>
    <row r="58" spans="1:18" x14ac:dyDescent="0.25">
      <c r="A58" t="str">
        <f>IF($B$3="&lt;","&gt;","&lt;")&amp;Table13456[[#This Row],[sepal_length]]</f>
        <v>&lt;6.4</v>
      </c>
      <c r="B58" t="str">
        <f>$B$3&amp;"="&amp;Table13456[[#This Row],[sepal_length]]</f>
        <v>&gt;=6.4</v>
      </c>
      <c r="C58" t="str">
        <f>IF($D$3="&lt;","&gt;","&lt;")&amp;Table13456[[#This Row],[sepal_width]]</f>
        <v>&gt;2.8</v>
      </c>
      <c r="D58" t="str">
        <f>$D$3&amp;"="&amp;Table13456[[#This Row],[sepal_width]]</f>
        <v>&lt;=2.8</v>
      </c>
      <c r="E58" t="str">
        <f>IF($F$3="&lt;","&gt;","&lt;")&amp;Table13456[[#This Row],[petal_length]]</f>
        <v>&lt;5.6</v>
      </c>
      <c r="F58" t="str">
        <f>$F$3&amp;"="&amp;Table13456[[#This Row],[petal_length]]</f>
        <v>&gt;=5.6</v>
      </c>
      <c r="G58" t="str">
        <f>IF($H$3="&lt;","&gt;","&lt;")&amp;Table13456[[#This Row],[petal_width]]</f>
        <v>&lt;2.2</v>
      </c>
      <c r="H58" t="str">
        <f>$H$3&amp;"="&amp;Table13456[[#This Row],[petal_width]]</f>
        <v>&gt;=2.2</v>
      </c>
      <c r="I58">
        <v>6.4</v>
      </c>
      <c r="J58">
        <v>2.8</v>
      </c>
      <c r="K58">
        <v>5.6</v>
      </c>
      <c r="L58">
        <v>2.2000000000000002</v>
      </c>
      <c r="M58">
        <v>0</v>
      </c>
      <c r="N58">
        <f>1-Table13456[[#This Row],[versacolor]]</f>
        <v>1</v>
      </c>
      <c r="O58">
        <f>(SUMIF(Table13456[sepal_length],B58,Table13456[versacolor])+SUMIF(Table13456[sepal_length],A58,Table13456[not versacolor]))/150</f>
        <v>0.12666666666666668</v>
      </c>
      <c r="P58">
        <f>(SUMIF(Table13456[sepal_width],D58,Table13456[versacolor])+SUMIF(Table13456[sepal_width],C58,Table13456[not versacolor]))/150</f>
        <v>0.2</v>
      </c>
      <c r="Q58">
        <f>(SUMIF(Table13456[petal_length],F58,Table13456[versacolor])+SUMIF(Table13456[petal_length],E58,Table13456[not versacolor]))/150</f>
        <v>9.3333333333333338E-2</v>
      </c>
      <c r="R58">
        <f>(SUMIF(Table13456[petal_width],H58,Table13456[versacolor])+SUMIF(Table13456[petal_width],G58,Table13456[not versacolor]))/150</f>
        <v>0.13333333333333333</v>
      </c>
    </row>
    <row r="59" spans="1:18" x14ac:dyDescent="0.25">
      <c r="A59" t="str">
        <f>IF($B$3="&lt;","&gt;","&lt;")&amp;Table13456[[#This Row],[sepal_length]]</f>
        <v>&lt;7.7</v>
      </c>
      <c r="B59" t="str">
        <f>$B$3&amp;"="&amp;Table13456[[#This Row],[sepal_length]]</f>
        <v>&gt;=7.7</v>
      </c>
      <c r="C59" t="str">
        <f>IF($D$3="&lt;","&gt;","&lt;")&amp;Table13456[[#This Row],[sepal_width]]</f>
        <v>&gt;2.6</v>
      </c>
      <c r="D59" t="str">
        <f>$D$3&amp;"="&amp;Table13456[[#This Row],[sepal_width]]</f>
        <v>&lt;=2.6</v>
      </c>
      <c r="E59" t="str">
        <f>IF($F$3="&lt;","&gt;","&lt;")&amp;Table13456[[#This Row],[petal_length]]</f>
        <v>&lt;6.9</v>
      </c>
      <c r="F59" t="str">
        <f>$F$3&amp;"="&amp;Table13456[[#This Row],[petal_length]]</f>
        <v>&gt;=6.9</v>
      </c>
      <c r="G59" t="str">
        <f>IF($H$3="&lt;","&gt;","&lt;")&amp;Table13456[[#This Row],[petal_width]]</f>
        <v>&lt;2.3</v>
      </c>
      <c r="H59" t="str">
        <f>$H$3&amp;"="&amp;Table13456[[#This Row],[petal_width]]</f>
        <v>&gt;=2.3</v>
      </c>
      <c r="I59">
        <v>7.7</v>
      </c>
      <c r="J59">
        <v>2.6</v>
      </c>
      <c r="K59">
        <v>6.9</v>
      </c>
      <c r="L59">
        <v>2.2999999999999998</v>
      </c>
      <c r="M59">
        <v>0</v>
      </c>
      <c r="N59">
        <f>1-Table13456[[#This Row],[versacolor]]</f>
        <v>1</v>
      </c>
      <c r="O59">
        <f>(SUMIF(Table13456[sepal_length],B59,Table13456[versacolor])+SUMIF(Table13456[sepal_length],A59,Table13456[not versacolor]))/150</f>
        <v>0.14000000000000001</v>
      </c>
      <c r="P59">
        <f>(SUMIF(Table13456[sepal_width],D59,Table13456[versacolor])+SUMIF(Table13456[sepal_width],C59,Table13456[not versacolor]))/150</f>
        <v>0.20666666666666667</v>
      </c>
      <c r="Q59">
        <f>(SUMIF(Table13456[petal_length],F59,Table13456[versacolor])+SUMIF(Table13456[petal_length],E59,Table13456[not versacolor]))/150</f>
        <v>0.14666666666666667</v>
      </c>
      <c r="R59">
        <f>(SUMIF(Table13456[petal_width],H59,Table13456[versacolor])+SUMIF(Table13456[petal_width],G59,Table13456[not versacolor]))/150</f>
        <v>0.14000000000000001</v>
      </c>
    </row>
    <row r="60" spans="1:18" x14ac:dyDescent="0.25">
      <c r="A60" t="str">
        <f>IF($B$3="&lt;","&gt;","&lt;")&amp;Table13456[[#This Row],[sepal_length]]</f>
        <v>&lt;5.8</v>
      </c>
      <c r="B60" t="str">
        <f>$B$3&amp;"="&amp;Table13456[[#This Row],[sepal_length]]</f>
        <v>&gt;=5.8</v>
      </c>
      <c r="C60" t="str">
        <f>IF($D$3="&lt;","&gt;","&lt;")&amp;Table13456[[#This Row],[sepal_width]]</f>
        <v>&gt;2.8</v>
      </c>
      <c r="D60" t="str">
        <f>$D$3&amp;"="&amp;Table13456[[#This Row],[sepal_width]]</f>
        <v>&lt;=2.8</v>
      </c>
      <c r="E60" t="str">
        <f>IF($F$3="&lt;","&gt;","&lt;")&amp;Table13456[[#This Row],[petal_length]]</f>
        <v>&lt;5.1</v>
      </c>
      <c r="F60" t="str">
        <f>$F$3&amp;"="&amp;Table13456[[#This Row],[petal_length]]</f>
        <v>&gt;=5.1</v>
      </c>
      <c r="G60" t="str">
        <f>IF($H$3="&lt;","&gt;","&lt;")&amp;Table13456[[#This Row],[petal_width]]</f>
        <v>&lt;2.4</v>
      </c>
      <c r="H60" t="str">
        <f>$H$3&amp;"="&amp;Table13456[[#This Row],[petal_width]]</f>
        <v>&gt;=2.4</v>
      </c>
      <c r="I60">
        <v>5.8</v>
      </c>
      <c r="J60">
        <v>2.8</v>
      </c>
      <c r="K60">
        <v>5.0999999999999996</v>
      </c>
      <c r="L60">
        <v>2.4</v>
      </c>
      <c r="M60">
        <v>0</v>
      </c>
      <c r="N60">
        <f>1-Table13456[[#This Row],[versacolor]]</f>
        <v>1</v>
      </c>
      <c r="O60">
        <f>(SUMIF(Table13456[sepal_length],B60,Table13456[versacolor])+SUMIF(Table13456[sepal_length],A60,Table13456[not versacolor]))/150</f>
        <v>0.14666666666666667</v>
      </c>
      <c r="P60">
        <f>(SUMIF(Table13456[sepal_width],D60,Table13456[versacolor])+SUMIF(Table13456[sepal_width],C60,Table13456[not versacolor]))/150</f>
        <v>0.2</v>
      </c>
      <c r="Q60">
        <f>(SUMIF(Table13456[petal_length],F60,Table13456[versacolor])+SUMIF(Table13456[petal_length],E60,Table13456[not versacolor]))/150</f>
        <v>6.6666666666666666E-2</v>
      </c>
      <c r="R60">
        <f>(SUMIF(Table13456[petal_width],H60,Table13456[versacolor])+SUMIF(Table13456[petal_width],G60,Table13456[not versacolor]))/150</f>
        <v>0.14666666666666667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workbookViewId="0">
      <selection activeCell="F3" sqref="F3"/>
    </sheetView>
  </sheetViews>
  <sheetFormatPr defaultRowHeight="15" x14ac:dyDescent="0.25"/>
  <cols>
    <col min="9" max="9" width="14.5703125" customWidth="1"/>
    <col min="10" max="10" width="14" customWidth="1"/>
    <col min="11" max="11" width="14.42578125" customWidth="1"/>
    <col min="12" max="13" width="13.85546875" customWidth="1"/>
    <col min="14" max="14" width="13.28515625" bestFit="1" customWidth="1"/>
    <col min="15" max="15" width="13.28515625" customWidth="1"/>
    <col min="16" max="16" width="12.7109375" bestFit="1" customWidth="1"/>
    <col min="17" max="17" width="12.7109375" customWidth="1"/>
    <col min="18" max="18" width="12.7109375" bestFit="1" customWidth="1"/>
    <col min="19" max="19" width="12" customWidth="1"/>
  </cols>
  <sheetData>
    <row r="1" spans="1:19" x14ac:dyDescent="0.25">
      <c r="O1" s="1" t="s">
        <v>13</v>
      </c>
      <c r="P1" s="1" t="s">
        <v>14</v>
      </c>
      <c r="Q1" s="1" t="s">
        <v>17</v>
      </c>
      <c r="R1" s="1" t="s">
        <v>19</v>
      </c>
      <c r="S1" s="1"/>
    </row>
    <row r="2" spans="1:19" x14ac:dyDescent="0.25">
      <c r="O2">
        <f>SUBTOTAL(5,Table13457[Gini SL])</f>
        <v>0.10666666666666667</v>
      </c>
      <c r="P2">
        <f>SUBTOTAL(5,Table13457[Gini SW])</f>
        <v>0.10666666666666667</v>
      </c>
      <c r="Q2">
        <f>SUBTOTAL(5,Table13457[Gini PL])</f>
        <v>0.10666666666666667</v>
      </c>
      <c r="R2">
        <f>SUBTOTAL(5,Table13457[Gini PW])</f>
        <v>0.10666666666666667</v>
      </c>
    </row>
    <row r="3" spans="1:19" x14ac:dyDescent="0.25">
      <c r="B3" t="str">
        <f>"&lt;"</f>
        <v>&lt;</v>
      </c>
      <c r="D3" t="s">
        <v>23</v>
      </c>
      <c r="F3" t="str">
        <f>"&lt;"</f>
        <v>&lt;</v>
      </c>
      <c r="H3" t="str">
        <f>"&lt;"</f>
        <v>&lt;</v>
      </c>
      <c r="I3" t="s">
        <v>3</v>
      </c>
      <c r="J3" t="s">
        <v>4</v>
      </c>
      <c r="K3" t="s">
        <v>5</v>
      </c>
      <c r="L3" t="s">
        <v>6</v>
      </c>
      <c r="M3" t="s">
        <v>20</v>
      </c>
      <c r="N3" t="s">
        <v>21</v>
      </c>
      <c r="O3" t="s">
        <v>12</v>
      </c>
      <c r="P3" t="s">
        <v>15</v>
      </c>
      <c r="Q3" t="s">
        <v>16</v>
      </c>
      <c r="R3" t="s">
        <v>18</v>
      </c>
    </row>
    <row r="4" spans="1:19" x14ac:dyDescent="0.25">
      <c r="A4" t="str">
        <f>IF($B$3="&lt;","&gt;","&lt;")&amp;Table13457[[#This Row],[sepal_length]]</f>
        <v>&gt;4.6</v>
      </c>
      <c r="B4" t="str">
        <f>$B$3&amp;"="&amp;Table13457[[#This Row],[sepal_length]]</f>
        <v>&lt;=4.6</v>
      </c>
      <c r="C4" t="str">
        <f>IF($D$3="&lt;","&gt;","&lt;")&amp;Table13457[[#This Row],[sepal_width]]</f>
        <v>&gt;3.6</v>
      </c>
      <c r="D4" t="str">
        <f>$D$3&amp;"="&amp;Table13457[[#This Row],[sepal_width]]</f>
        <v>&lt;=3.6</v>
      </c>
      <c r="E4" t="str">
        <f>IF($F$3="&lt;","&gt;","&lt;")&amp;Table13457[[#This Row],[petal_length]]</f>
        <v>&gt;1</v>
      </c>
      <c r="F4" t="str">
        <f>$F$3&amp;"="&amp;Table13457[[#This Row],[petal_length]]</f>
        <v>&lt;=1</v>
      </c>
      <c r="G4" t="str">
        <f>IF($H$3="&lt;","&gt;","&lt;")&amp;Table13457[[#This Row],[petal_width]]</f>
        <v>&gt;0.2</v>
      </c>
      <c r="H4" t="str">
        <f>$H$3&amp;"="&amp;Table13457[[#This Row],[petal_width]]</f>
        <v>&lt;=0.2</v>
      </c>
      <c r="I4">
        <v>4.5999999999999996</v>
      </c>
      <c r="J4">
        <v>3.6</v>
      </c>
      <c r="K4">
        <v>1</v>
      </c>
      <c r="L4">
        <v>0.2</v>
      </c>
      <c r="M4">
        <v>0</v>
      </c>
      <c r="N4">
        <f>1-Table13457[[#This Row],[versacolor]]</f>
        <v>1</v>
      </c>
      <c r="O4">
        <f>(SUMIF(Table13457[sepal_length],B4,Table13457[versacolor])+SUMIF(Table13457[sepal_length],A4,Table13457[not versacolor]))/150</f>
        <v>0.46666666666666667</v>
      </c>
      <c r="P4">
        <f>(SUMIF(Table13457[sepal_width],D4,Table13457[versacolor])+SUMIF(Table13457[sepal_width],C4,Table13457[not versacolor]))/150</f>
        <v>0.20666666666666667</v>
      </c>
      <c r="Q4">
        <f>(SUMIF(Table13457[petal_length],F4,Table13457[versacolor])+SUMIF(Table13457[petal_length],E4,Table13457[not versacolor]))/150</f>
        <v>0.50666666666666671</v>
      </c>
      <c r="R4">
        <f>(SUMIF(Table13457[petal_width],H4,Table13457[versacolor])+SUMIF(Table13457[petal_width],G4,Table13457[not versacolor]))/150</f>
        <v>0.29333333333333333</v>
      </c>
    </row>
    <row r="5" spans="1:19" x14ac:dyDescent="0.25">
      <c r="A5" t="str">
        <f>IF($B$3="&lt;","&gt;","&lt;")&amp;Table13457[[#This Row],[sepal_length]]</f>
        <v>&gt;4.3</v>
      </c>
      <c r="B5" t="str">
        <f>$B$3&amp;"="&amp;Table13457[[#This Row],[sepal_length]]</f>
        <v>&lt;=4.3</v>
      </c>
      <c r="C5" t="str">
        <f>IF($D$3="&lt;","&gt;","&lt;")&amp;Table13457[[#This Row],[sepal_width]]</f>
        <v>&gt;3</v>
      </c>
      <c r="D5" t="str">
        <f>$D$3&amp;"="&amp;Table13457[[#This Row],[sepal_width]]</f>
        <v>&lt;=3</v>
      </c>
      <c r="E5" t="str">
        <f>IF($F$3="&lt;","&gt;","&lt;")&amp;Table13457[[#This Row],[petal_length]]</f>
        <v>&gt;1.1</v>
      </c>
      <c r="F5" t="str">
        <f>$F$3&amp;"="&amp;Table13457[[#This Row],[petal_length]]</f>
        <v>&lt;=1.1</v>
      </c>
      <c r="G5" t="str">
        <f>IF($H$3="&lt;","&gt;","&lt;")&amp;Table13457[[#This Row],[petal_width]]</f>
        <v>&gt;0.1</v>
      </c>
      <c r="H5" t="str">
        <f>$H$3&amp;"="&amp;Table13457[[#This Row],[petal_width]]</f>
        <v>&lt;=0.1</v>
      </c>
      <c r="I5">
        <v>4.3</v>
      </c>
      <c r="J5">
        <v>3</v>
      </c>
      <c r="K5">
        <v>1.1000000000000001</v>
      </c>
      <c r="L5">
        <v>0.1</v>
      </c>
      <c r="M5">
        <v>0</v>
      </c>
      <c r="N5">
        <f>1-Table13457[[#This Row],[versacolor]]</f>
        <v>1</v>
      </c>
      <c r="O5">
        <f>(SUMIF(Table13457[sepal_length],B5,Table13457[versacolor])+SUMIF(Table13457[sepal_length],A5,Table13457[not versacolor]))/150</f>
        <v>0.50666666666666671</v>
      </c>
      <c r="P5">
        <f>(SUMIF(Table13457[sepal_width],D5,Table13457[versacolor])+SUMIF(Table13457[sepal_width],C5,Table13457[not versacolor]))/150</f>
        <v>0.44666666666666666</v>
      </c>
      <c r="Q5">
        <f>(SUMIF(Table13457[petal_length],F5,Table13457[versacolor])+SUMIF(Table13457[petal_length],E5,Table13457[not versacolor]))/150</f>
        <v>0.5</v>
      </c>
      <c r="R5">
        <f>(SUMIF(Table13457[petal_width],H5,Table13457[versacolor])+SUMIF(Table13457[petal_width],G5,Table13457[not versacolor]))/150</f>
        <v>0.47333333333333333</v>
      </c>
    </row>
    <row r="6" spans="1:19" x14ac:dyDescent="0.25">
      <c r="A6" t="str">
        <f>IF($B$3="&lt;","&gt;","&lt;")&amp;Table13457[[#This Row],[sepal_length]]</f>
        <v>&gt;5</v>
      </c>
      <c r="B6" t="str">
        <f>$B$3&amp;"="&amp;Table13457[[#This Row],[sepal_length]]</f>
        <v>&lt;=5</v>
      </c>
      <c r="C6" t="str">
        <f>IF($D$3="&lt;","&gt;","&lt;")&amp;Table13457[[#This Row],[sepal_width]]</f>
        <v>&gt;3.2</v>
      </c>
      <c r="D6" t="str">
        <f>$D$3&amp;"="&amp;Table13457[[#This Row],[sepal_width]]</f>
        <v>&lt;=3.2</v>
      </c>
      <c r="E6" t="str">
        <f>IF($F$3="&lt;","&gt;","&lt;")&amp;Table13457[[#This Row],[petal_length]]</f>
        <v>&gt;1.2</v>
      </c>
      <c r="F6" t="str">
        <f>$F$3&amp;"="&amp;Table13457[[#This Row],[petal_length]]</f>
        <v>&lt;=1.2</v>
      </c>
      <c r="G6" t="str">
        <f>IF($H$3="&lt;","&gt;","&lt;")&amp;Table13457[[#This Row],[petal_width]]</f>
        <v>&gt;0.2</v>
      </c>
      <c r="H6" t="str">
        <f>$H$3&amp;"="&amp;Table13457[[#This Row],[petal_width]]</f>
        <v>&lt;=0.2</v>
      </c>
      <c r="I6">
        <v>5</v>
      </c>
      <c r="J6">
        <v>3.2</v>
      </c>
      <c r="K6">
        <v>1.2</v>
      </c>
      <c r="L6">
        <v>0.2</v>
      </c>
      <c r="M6">
        <v>0</v>
      </c>
      <c r="N6">
        <f>1-Table13457[[#This Row],[versacolor]]</f>
        <v>1</v>
      </c>
      <c r="O6">
        <f>(SUMIF(Table13457[sepal_length],B6,Table13457[versacolor])+SUMIF(Table13457[sepal_length],A6,Table13457[not versacolor]))/150</f>
        <v>0.34</v>
      </c>
      <c r="P6">
        <f>(SUMIF(Table13457[sepal_width],D6,Table13457[versacolor])+SUMIF(Table13457[sepal_width],C6,Table13457[not versacolor]))/150</f>
        <v>0.36</v>
      </c>
      <c r="Q6">
        <f>(SUMIF(Table13457[petal_length],F6,Table13457[versacolor])+SUMIF(Table13457[petal_length],E6,Table13457[not versacolor]))/150</f>
        <v>0.48666666666666669</v>
      </c>
      <c r="R6">
        <f>(SUMIF(Table13457[petal_width],H6,Table13457[versacolor])+SUMIF(Table13457[petal_width],G6,Table13457[not versacolor]))/150</f>
        <v>0.29333333333333333</v>
      </c>
    </row>
    <row r="7" spans="1:19" x14ac:dyDescent="0.25">
      <c r="A7" t="str">
        <f>IF($B$3="&lt;","&gt;","&lt;")&amp;Table13457[[#This Row],[sepal_length]]</f>
        <v>&gt;5.8</v>
      </c>
      <c r="B7" t="str">
        <f>$B$3&amp;"="&amp;Table13457[[#This Row],[sepal_length]]</f>
        <v>&lt;=5.8</v>
      </c>
      <c r="C7" t="str">
        <f>IF($D$3="&lt;","&gt;","&lt;")&amp;Table13457[[#This Row],[sepal_width]]</f>
        <v>&gt;4</v>
      </c>
      <c r="D7" t="str">
        <f>$D$3&amp;"="&amp;Table13457[[#This Row],[sepal_width]]</f>
        <v>&lt;=4</v>
      </c>
      <c r="E7" t="str">
        <f>IF($F$3="&lt;","&gt;","&lt;")&amp;Table13457[[#This Row],[petal_length]]</f>
        <v>&gt;1.2</v>
      </c>
      <c r="F7" t="str">
        <f>$F$3&amp;"="&amp;Table13457[[#This Row],[petal_length]]</f>
        <v>&lt;=1.2</v>
      </c>
      <c r="G7" t="str">
        <f>IF($H$3="&lt;","&gt;","&lt;")&amp;Table13457[[#This Row],[petal_width]]</f>
        <v>&gt;0.2</v>
      </c>
      <c r="H7" t="str">
        <f>$H$3&amp;"="&amp;Table13457[[#This Row],[petal_width]]</f>
        <v>&lt;=0.2</v>
      </c>
      <c r="I7">
        <v>5.8</v>
      </c>
      <c r="J7">
        <v>4</v>
      </c>
      <c r="K7">
        <v>1.2</v>
      </c>
      <c r="L7">
        <v>0.2</v>
      </c>
      <c r="M7">
        <v>0</v>
      </c>
      <c r="N7">
        <f>1-Table13457[[#This Row],[versacolor]]</f>
        <v>1</v>
      </c>
      <c r="O7">
        <f>(SUMIF(Table13457[sepal_length],B7,Table13457[versacolor])+SUMIF(Table13457[sepal_length],A7,Table13457[not versacolor]))/150</f>
        <v>0.22</v>
      </c>
      <c r="P7">
        <f>(SUMIF(Table13457[sepal_width],D7,Table13457[versacolor])+SUMIF(Table13457[sepal_width],C7,Table13457[not versacolor]))/150</f>
        <v>0.12666666666666668</v>
      </c>
      <c r="Q7">
        <f>(SUMIF(Table13457[petal_length],F7,Table13457[versacolor])+SUMIF(Table13457[petal_length],E7,Table13457[not versacolor]))/150</f>
        <v>0.48666666666666669</v>
      </c>
      <c r="R7">
        <f>(SUMIF(Table13457[petal_width],H7,Table13457[versacolor])+SUMIF(Table13457[petal_width],G7,Table13457[not versacolor]))/150</f>
        <v>0.29333333333333333</v>
      </c>
    </row>
    <row r="8" spans="1:19" x14ac:dyDescent="0.25">
      <c r="A8" t="str">
        <f>IF($B$3="&lt;","&gt;","&lt;")&amp;Table13457[[#This Row],[sepal_length]]</f>
        <v>&gt;4.4</v>
      </c>
      <c r="B8" t="str">
        <f>$B$3&amp;"="&amp;Table13457[[#This Row],[sepal_length]]</f>
        <v>&lt;=4.4</v>
      </c>
      <c r="C8" t="str">
        <f>IF($D$3="&lt;","&gt;","&lt;")&amp;Table13457[[#This Row],[sepal_width]]</f>
        <v>&gt;3</v>
      </c>
      <c r="D8" t="str">
        <f>$D$3&amp;"="&amp;Table13457[[#This Row],[sepal_width]]</f>
        <v>&lt;=3</v>
      </c>
      <c r="E8" t="str">
        <f>IF($F$3="&lt;","&gt;","&lt;")&amp;Table13457[[#This Row],[petal_length]]</f>
        <v>&gt;1.3</v>
      </c>
      <c r="F8" t="str">
        <f>$F$3&amp;"="&amp;Table13457[[#This Row],[petal_length]]</f>
        <v>&lt;=1.3</v>
      </c>
      <c r="G8" t="str">
        <f>IF($H$3="&lt;","&gt;","&lt;")&amp;Table13457[[#This Row],[petal_width]]</f>
        <v>&gt;0.2</v>
      </c>
      <c r="H8" t="str">
        <f>$H$3&amp;"="&amp;Table13457[[#This Row],[petal_width]]</f>
        <v>&lt;=0.2</v>
      </c>
      <c r="I8">
        <v>4.4000000000000004</v>
      </c>
      <c r="J8">
        <v>3</v>
      </c>
      <c r="K8">
        <v>1.3</v>
      </c>
      <c r="L8">
        <v>0.2</v>
      </c>
      <c r="M8">
        <v>0</v>
      </c>
      <c r="N8">
        <f>1-Table13457[[#This Row],[versacolor]]</f>
        <v>1</v>
      </c>
      <c r="O8">
        <f>(SUMIF(Table13457[sepal_length],B8,Table13457[versacolor])+SUMIF(Table13457[sepal_length],A8,Table13457[not versacolor]))/150</f>
        <v>0.49333333333333335</v>
      </c>
      <c r="P8">
        <f>(SUMIF(Table13457[sepal_width],D8,Table13457[versacolor])+SUMIF(Table13457[sepal_width],C8,Table13457[not versacolor]))/150</f>
        <v>0.44666666666666666</v>
      </c>
      <c r="Q8">
        <f>(SUMIF(Table13457[petal_length],F8,Table13457[versacolor])+SUMIF(Table13457[petal_length],E8,Table13457[not versacolor]))/150</f>
        <v>0.44666666666666666</v>
      </c>
      <c r="R8">
        <f>(SUMIF(Table13457[petal_width],H8,Table13457[versacolor])+SUMIF(Table13457[petal_width],G8,Table13457[not versacolor]))/150</f>
        <v>0.29333333333333333</v>
      </c>
    </row>
    <row r="9" spans="1:19" x14ac:dyDescent="0.25">
      <c r="A9" t="str">
        <f>IF($B$3="&lt;","&gt;","&lt;")&amp;Table13457[[#This Row],[sepal_length]]</f>
        <v>&gt;4.4</v>
      </c>
      <c r="B9" t="str">
        <f>$B$3&amp;"="&amp;Table13457[[#This Row],[sepal_length]]</f>
        <v>&lt;=4.4</v>
      </c>
      <c r="C9" t="str">
        <f>IF($D$3="&lt;","&gt;","&lt;")&amp;Table13457[[#This Row],[sepal_width]]</f>
        <v>&gt;3.2</v>
      </c>
      <c r="D9" t="str">
        <f>$D$3&amp;"="&amp;Table13457[[#This Row],[sepal_width]]</f>
        <v>&lt;=3.2</v>
      </c>
      <c r="E9" t="str">
        <f>IF($F$3="&lt;","&gt;","&lt;")&amp;Table13457[[#This Row],[petal_length]]</f>
        <v>&gt;1.3</v>
      </c>
      <c r="F9" t="str">
        <f>$F$3&amp;"="&amp;Table13457[[#This Row],[petal_length]]</f>
        <v>&lt;=1.3</v>
      </c>
      <c r="G9" t="str">
        <f>IF($H$3="&lt;","&gt;","&lt;")&amp;Table13457[[#This Row],[petal_width]]</f>
        <v>&gt;0.2</v>
      </c>
      <c r="H9" t="str">
        <f>$H$3&amp;"="&amp;Table13457[[#This Row],[petal_width]]</f>
        <v>&lt;=0.2</v>
      </c>
      <c r="I9">
        <v>4.4000000000000004</v>
      </c>
      <c r="J9">
        <v>3.2</v>
      </c>
      <c r="K9">
        <v>1.3</v>
      </c>
      <c r="L9">
        <v>0.2</v>
      </c>
      <c r="M9">
        <v>0</v>
      </c>
      <c r="N9">
        <f>1-Table13457[[#This Row],[versacolor]]</f>
        <v>1</v>
      </c>
      <c r="O9">
        <f>(SUMIF(Table13457[sepal_length],B9,Table13457[versacolor])+SUMIF(Table13457[sepal_length],A9,Table13457[not versacolor]))/150</f>
        <v>0.49333333333333335</v>
      </c>
      <c r="P9">
        <f>(SUMIF(Table13457[sepal_width],D9,Table13457[versacolor])+SUMIF(Table13457[sepal_width],C9,Table13457[not versacolor]))/150</f>
        <v>0.36</v>
      </c>
      <c r="Q9">
        <f>(SUMIF(Table13457[petal_length],F9,Table13457[versacolor])+SUMIF(Table13457[petal_length],E9,Table13457[not versacolor]))/150</f>
        <v>0.44666666666666666</v>
      </c>
      <c r="R9">
        <f>(SUMIF(Table13457[petal_width],H9,Table13457[versacolor])+SUMIF(Table13457[petal_width],G9,Table13457[not versacolor]))/150</f>
        <v>0.29333333333333333</v>
      </c>
    </row>
    <row r="10" spans="1:19" x14ac:dyDescent="0.25">
      <c r="A10" t="str">
        <f>IF($B$3="&lt;","&gt;","&lt;")&amp;Table13457[[#This Row],[sepal_length]]</f>
        <v>&gt;4.7</v>
      </c>
      <c r="B10" t="str">
        <f>$B$3&amp;"="&amp;Table13457[[#This Row],[sepal_length]]</f>
        <v>&lt;=4.7</v>
      </c>
      <c r="C10" t="str">
        <f>IF($D$3="&lt;","&gt;","&lt;")&amp;Table13457[[#This Row],[sepal_width]]</f>
        <v>&gt;3.2</v>
      </c>
      <c r="D10" t="str">
        <f>$D$3&amp;"="&amp;Table13457[[#This Row],[sepal_width]]</f>
        <v>&lt;=3.2</v>
      </c>
      <c r="E10" t="str">
        <f>IF($F$3="&lt;","&gt;","&lt;")&amp;Table13457[[#This Row],[petal_length]]</f>
        <v>&gt;1.3</v>
      </c>
      <c r="F10" t="str">
        <f>$F$3&amp;"="&amp;Table13457[[#This Row],[petal_length]]</f>
        <v>&lt;=1.3</v>
      </c>
      <c r="G10" t="str">
        <f>IF($H$3="&lt;","&gt;","&lt;")&amp;Table13457[[#This Row],[petal_width]]</f>
        <v>&gt;0.2</v>
      </c>
      <c r="H10" t="str">
        <f>$H$3&amp;"="&amp;Table13457[[#This Row],[petal_width]]</f>
        <v>&lt;=0.2</v>
      </c>
      <c r="I10">
        <v>4.7</v>
      </c>
      <c r="J10">
        <v>3.2</v>
      </c>
      <c r="K10">
        <v>1.3</v>
      </c>
      <c r="L10">
        <v>0.2</v>
      </c>
      <c r="M10">
        <v>0</v>
      </c>
      <c r="N10">
        <f>1-Table13457[[#This Row],[versacolor]]</f>
        <v>1</v>
      </c>
      <c r="O10">
        <f>(SUMIF(Table13457[sepal_length],B10,Table13457[versacolor])+SUMIF(Table13457[sepal_length],A10,Table13457[not versacolor]))/150</f>
        <v>0.45333333333333331</v>
      </c>
      <c r="P10">
        <f>(SUMIF(Table13457[sepal_width],D10,Table13457[versacolor])+SUMIF(Table13457[sepal_width],C10,Table13457[not versacolor]))/150</f>
        <v>0.36</v>
      </c>
      <c r="Q10">
        <f>(SUMIF(Table13457[petal_length],F10,Table13457[versacolor])+SUMIF(Table13457[petal_length],E10,Table13457[not versacolor]))/150</f>
        <v>0.44666666666666666</v>
      </c>
      <c r="R10">
        <f>(SUMIF(Table13457[petal_width],H10,Table13457[versacolor])+SUMIF(Table13457[petal_width],G10,Table13457[not versacolor]))/150</f>
        <v>0.29333333333333333</v>
      </c>
    </row>
    <row r="11" spans="1:19" x14ac:dyDescent="0.25">
      <c r="A11" t="str">
        <f>IF($B$3="&lt;","&gt;","&lt;")&amp;Table13457[[#This Row],[sepal_length]]</f>
        <v>&gt;5.5</v>
      </c>
      <c r="B11" t="str">
        <f>$B$3&amp;"="&amp;Table13457[[#This Row],[sepal_length]]</f>
        <v>&lt;=5.5</v>
      </c>
      <c r="C11" t="str">
        <f>IF($D$3="&lt;","&gt;","&lt;")&amp;Table13457[[#This Row],[sepal_width]]</f>
        <v>&gt;3.5</v>
      </c>
      <c r="D11" t="str">
        <f>$D$3&amp;"="&amp;Table13457[[#This Row],[sepal_width]]</f>
        <v>&lt;=3.5</v>
      </c>
      <c r="E11" t="str">
        <f>IF($F$3="&lt;","&gt;","&lt;")&amp;Table13457[[#This Row],[petal_length]]</f>
        <v>&gt;1.3</v>
      </c>
      <c r="F11" t="str">
        <f>$F$3&amp;"="&amp;Table13457[[#This Row],[petal_length]]</f>
        <v>&lt;=1.3</v>
      </c>
      <c r="G11" t="str">
        <f>IF($H$3="&lt;","&gt;","&lt;")&amp;Table13457[[#This Row],[petal_width]]</f>
        <v>&gt;0.2</v>
      </c>
      <c r="H11" t="str">
        <f>$H$3&amp;"="&amp;Table13457[[#This Row],[petal_width]]</f>
        <v>&lt;=0.2</v>
      </c>
      <c r="I11">
        <v>5.5</v>
      </c>
      <c r="J11">
        <v>3.5</v>
      </c>
      <c r="K11">
        <v>1.3</v>
      </c>
      <c r="L11">
        <v>0.2</v>
      </c>
      <c r="M11">
        <v>0</v>
      </c>
      <c r="N11">
        <f>1-Table13457[[#This Row],[versacolor]]</f>
        <v>1</v>
      </c>
      <c r="O11">
        <f>(SUMIF(Table13457[sepal_length],B11,Table13457[versacolor])+SUMIF(Table13457[sepal_length],A11,Table13457[not versacolor]))/150</f>
        <v>0.22</v>
      </c>
      <c r="P11">
        <f>(SUMIF(Table13457[sepal_width],D11,Table13457[versacolor])+SUMIF(Table13457[sepal_width],C11,Table13457[not versacolor]))/150</f>
        <v>0.22666666666666666</v>
      </c>
      <c r="Q11">
        <f>(SUMIF(Table13457[petal_length],F11,Table13457[versacolor])+SUMIF(Table13457[petal_length],E11,Table13457[not versacolor]))/150</f>
        <v>0.44666666666666666</v>
      </c>
      <c r="R11">
        <f>(SUMIF(Table13457[petal_width],H11,Table13457[versacolor])+SUMIF(Table13457[petal_width],G11,Table13457[not versacolor]))/150</f>
        <v>0.29333333333333333</v>
      </c>
    </row>
    <row r="12" spans="1:19" x14ac:dyDescent="0.25">
      <c r="A12" t="str">
        <f>IF($B$3="&lt;","&gt;","&lt;")&amp;Table13457[[#This Row],[sepal_length]]</f>
        <v>&gt;5</v>
      </c>
      <c r="B12" t="str">
        <f>$B$3&amp;"="&amp;Table13457[[#This Row],[sepal_length]]</f>
        <v>&lt;=5</v>
      </c>
      <c r="C12" t="str">
        <f>IF($D$3="&lt;","&gt;","&lt;")&amp;Table13457[[#This Row],[sepal_width]]</f>
        <v>&gt;3.5</v>
      </c>
      <c r="D12" t="str">
        <f>$D$3&amp;"="&amp;Table13457[[#This Row],[sepal_width]]</f>
        <v>&lt;=3.5</v>
      </c>
      <c r="E12" t="str">
        <f>IF($F$3="&lt;","&gt;","&lt;")&amp;Table13457[[#This Row],[petal_length]]</f>
        <v>&gt;1.3</v>
      </c>
      <c r="F12" t="str">
        <f>$F$3&amp;"="&amp;Table13457[[#This Row],[petal_length]]</f>
        <v>&lt;=1.3</v>
      </c>
      <c r="G12" t="str">
        <f>IF($H$3="&lt;","&gt;","&lt;")&amp;Table13457[[#This Row],[petal_width]]</f>
        <v>&gt;0.3</v>
      </c>
      <c r="H12" t="str">
        <f>$H$3&amp;"="&amp;Table13457[[#This Row],[petal_width]]</f>
        <v>&lt;=0.3</v>
      </c>
      <c r="I12">
        <v>5</v>
      </c>
      <c r="J12">
        <v>3.5</v>
      </c>
      <c r="K12">
        <v>1.3</v>
      </c>
      <c r="L12">
        <v>0.3</v>
      </c>
      <c r="M12">
        <v>0</v>
      </c>
      <c r="N12">
        <f>1-Table13457[[#This Row],[versacolor]]</f>
        <v>1</v>
      </c>
      <c r="O12">
        <f>(SUMIF(Table13457[sepal_length],B12,Table13457[versacolor])+SUMIF(Table13457[sepal_length],A12,Table13457[not versacolor]))/150</f>
        <v>0.34</v>
      </c>
      <c r="P12">
        <f>(SUMIF(Table13457[sepal_width],D12,Table13457[versacolor])+SUMIF(Table13457[sepal_width],C12,Table13457[not versacolor]))/150</f>
        <v>0.22666666666666666</v>
      </c>
      <c r="Q12">
        <f>(SUMIF(Table13457[petal_length],F12,Table13457[versacolor])+SUMIF(Table13457[petal_length],E12,Table13457[not versacolor]))/150</f>
        <v>0.44666666666666666</v>
      </c>
      <c r="R12">
        <f>(SUMIF(Table13457[petal_width],H12,Table13457[versacolor])+SUMIF(Table13457[petal_width],G12,Table13457[not versacolor]))/150</f>
        <v>0.25333333333333335</v>
      </c>
    </row>
    <row r="13" spans="1:19" x14ac:dyDescent="0.25">
      <c r="A13" t="str">
        <f>IF($B$3="&lt;","&gt;","&lt;")&amp;Table13457[[#This Row],[sepal_length]]</f>
        <v>&gt;5.4</v>
      </c>
      <c r="B13" t="str">
        <f>$B$3&amp;"="&amp;Table13457[[#This Row],[sepal_length]]</f>
        <v>&lt;=5.4</v>
      </c>
      <c r="C13" t="str">
        <f>IF($D$3="&lt;","&gt;","&lt;")&amp;Table13457[[#This Row],[sepal_width]]</f>
        <v>&gt;3.9</v>
      </c>
      <c r="D13" t="str">
        <f>$D$3&amp;"="&amp;Table13457[[#This Row],[sepal_width]]</f>
        <v>&lt;=3.9</v>
      </c>
      <c r="E13" t="str">
        <f>IF($F$3="&lt;","&gt;","&lt;")&amp;Table13457[[#This Row],[petal_length]]</f>
        <v>&gt;1.3</v>
      </c>
      <c r="F13" t="str">
        <f>$F$3&amp;"="&amp;Table13457[[#This Row],[petal_length]]</f>
        <v>&lt;=1.3</v>
      </c>
      <c r="G13" t="str">
        <f>IF($H$3="&lt;","&gt;","&lt;")&amp;Table13457[[#This Row],[petal_width]]</f>
        <v>&gt;0.4</v>
      </c>
      <c r="H13" t="str">
        <f>$H$3&amp;"="&amp;Table13457[[#This Row],[petal_width]]</f>
        <v>&lt;=0.4</v>
      </c>
      <c r="I13">
        <v>5.4</v>
      </c>
      <c r="J13">
        <v>3.9</v>
      </c>
      <c r="K13">
        <v>1.3</v>
      </c>
      <c r="L13">
        <v>0.4</v>
      </c>
      <c r="M13">
        <v>0</v>
      </c>
      <c r="N13">
        <f>1-Table13457[[#This Row],[versacolor]]</f>
        <v>1</v>
      </c>
      <c r="O13">
        <f>(SUMIF(Table13457[sepal_length],B13,Table13457[versacolor])+SUMIF(Table13457[sepal_length],A13,Table13457[not versacolor]))/150</f>
        <v>0.23333333333333334</v>
      </c>
      <c r="P13">
        <f>(SUMIF(Table13457[sepal_width],D13,Table13457[versacolor])+SUMIF(Table13457[sepal_width],C13,Table13457[not versacolor]))/150</f>
        <v>0.13333333333333333</v>
      </c>
      <c r="Q13">
        <f>(SUMIF(Table13457[petal_length],F13,Table13457[versacolor])+SUMIF(Table13457[petal_length],E13,Table13457[not versacolor]))/150</f>
        <v>0.44666666666666666</v>
      </c>
      <c r="R13">
        <f>(SUMIF(Table13457[petal_width],H13,Table13457[versacolor])+SUMIF(Table13457[petal_width],G13,Table13457[not versacolor]))/150</f>
        <v>0.20666666666666667</v>
      </c>
    </row>
    <row r="14" spans="1:19" x14ac:dyDescent="0.25">
      <c r="A14" t="str">
        <f>IF($B$3="&lt;","&gt;","&lt;")&amp;Table13457[[#This Row],[sepal_length]]</f>
        <v>&gt;4.8</v>
      </c>
      <c r="B14" t="str">
        <f>$B$3&amp;"="&amp;Table13457[[#This Row],[sepal_length]]</f>
        <v>&lt;=4.8</v>
      </c>
      <c r="C14" t="str">
        <f>IF($D$3="&lt;","&gt;","&lt;")&amp;Table13457[[#This Row],[sepal_width]]</f>
        <v>&gt;3</v>
      </c>
      <c r="D14" t="str">
        <f>$D$3&amp;"="&amp;Table13457[[#This Row],[sepal_width]]</f>
        <v>&lt;=3</v>
      </c>
      <c r="E14" t="str">
        <f>IF($F$3="&lt;","&gt;","&lt;")&amp;Table13457[[#This Row],[petal_length]]</f>
        <v>&gt;1.4</v>
      </c>
      <c r="F14" t="str">
        <f>$F$3&amp;"="&amp;Table13457[[#This Row],[petal_length]]</f>
        <v>&lt;=1.4</v>
      </c>
      <c r="G14" t="str">
        <f>IF($H$3="&lt;","&gt;","&lt;")&amp;Table13457[[#This Row],[petal_width]]</f>
        <v>&gt;0.1</v>
      </c>
      <c r="H14" t="str">
        <f>$H$3&amp;"="&amp;Table13457[[#This Row],[petal_width]]</f>
        <v>&lt;=0.1</v>
      </c>
      <c r="I14">
        <v>4.8</v>
      </c>
      <c r="J14">
        <v>3</v>
      </c>
      <c r="K14">
        <v>1.4</v>
      </c>
      <c r="L14">
        <v>0.1</v>
      </c>
      <c r="M14">
        <v>0</v>
      </c>
      <c r="N14">
        <f>1-Table13457[[#This Row],[versacolor]]</f>
        <v>1</v>
      </c>
      <c r="O14">
        <f>(SUMIF(Table13457[sepal_length],B14,Table13457[versacolor])+SUMIF(Table13457[sepal_length],A14,Table13457[not versacolor]))/150</f>
        <v>0.42</v>
      </c>
      <c r="P14">
        <f>(SUMIF(Table13457[sepal_width],D14,Table13457[versacolor])+SUMIF(Table13457[sepal_width],C14,Table13457[not versacolor]))/150</f>
        <v>0.44666666666666666</v>
      </c>
      <c r="Q14">
        <f>(SUMIF(Table13457[petal_length],F14,Table13457[versacolor])+SUMIF(Table13457[petal_length],E14,Table13457[not versacolor]))/150</f>
        <v>0.37333333333333335</v>
      </c>
      <c r="R14">
        <f>(SUMIF(Table13457[petal_width],H14,Table13457[versacolor])+SUMIF(Table13457[petal_width],G14,Table13457[not versacolor]))/150</f>
        <v>0.47333333333333333</v>
      </c>
    </row>
    <row r="15" spans="1:19" x14ac:dyDescent="0.25">
      <c r="A15" t="str">
        <f>IF($B$3="&lt;","&gt;","&lt;")&amp;Table13457[[#This Row],[sepal_length]]</f>
        <v>&gt;4.9</v>
      </c>
      <c r="B15" t="str">
        <f>$B$3&amp;"="&amp;Table13457[[#This Row],[sepal_length]]</f>
        <v>&lt;=4.9</v>
      </c>
      <c r="C15" t="str">
        <f>IF($D$3="&lt;","&gt;","&lt;")&amp;Table13457[[#This Row],[sepal_width]]</f>
        <v>&gt;3</v>
      </c>
      <c r="D15" t="str">
        <f>$D$3&amp;"="&amp;Table13457[[#This Row],[sepal_width]]</f>
        <v>&lt;=3</v>
      </c>
      <c r="E15" t="str">
        <f>IF($F$3="&lt;","&gt;","&lt;")&amp;Table13457[[#This Row],[petal_length]]</f>
        <v>&gt;1.4</v>
      </c>
      <c r="F15" t="str">
        <f>$F$3&amp;"="&amp;Table13457[[#This Row],[petal_length]]</f>
        <v>&lt;=1.4</v>
      </c>
      <c r="G15" t="str">
        <f>IF($H$3="&lt;","&gt;","&lt;")&amp;Table13457[[#This Row],[petal_width]]</f>
        <v>&gt;0.2</v>
      </c>
      <c r="H15" t="str">
        <f>$H$3&amp;"="&amp;Table13457[[#This Row],[petal_width]]</f>
        <v>&lt;=0.2</v>
      </c>
      <c r="I15">
        <v>4.9000000000000004</v>
      </c>
      <c r="J15">
        <v>3</v>
      </c>
      <c r="K15">
        <v>1.4</v>
      </c>
      <c r="L15">
        <v>0.2</v>
      </c>
      <c r="M15">
        <v>0</v>
      </c>
      <c r="N15">
        <f>1-Table13457[[#This Row],[versacolor]]</f>
        <v>1</v>
      </c>
      <c r="O15">
        <f>(SUMIF(Table13457[sepal_length],B15,Table13457[versacolor])+SUMIF(Table13457[sepal_length],A15,Table13457[not versacolor]))/150</f>
        <v>0.39333333333333331</v>
      </c>
      <c r="P15">
        <f>(SUMIF(Table13457[sepal_width],D15,Table13457[versacolor])+SUMIF(Table13457[sepal_width],C15,Table13457[not versacolor]))/150</f>
        <v>0.44666666666666666</v>
      </c>
      <c r="Q15">
        <f>(SUMIF(Table13457[petal_length],F15,Table13457[versacolor])+SUMIF(Table13457[petal_length],E15,Table13457[not versacolor]))/150</f>
        <v>0.37333333333333335</v>
      </c>
      <c r="R15">
        <f>(SUMIF(Table13457[petal_width],H15,Table13457[versacolor])+SUMIF(Table13457[petal_width],G15,Table13457[not versacolor]))/150</f>
        <v>0.29333333333333333</v>
      </c>
    </row>
    <row r="16" spans="1:19" x14ac:dyDescent="0.25">
      <c r="A16" t="str">
        <f>IF($B$3="&lt;","&gt;","&lt;")&amp;Table13457[[#This Row],[sepal_length]]</f>
        <v>&gt;4.6</v>
      </c>
      <c r="B16" t="str">
        <f>$B$3&amp;"="&amp;Table13457[[#This Row],[sepal_length]]</f>
        <v>&lt;=4.6</v>
      </c>
      <c r="C16" t="str">
        <f>IF($D$3="&lt;","&gt;","&lt;")&amp;Table13457[[#This Row],[sepal_width]]</f>
        <v>&gt;3.2</v>
      </c>
      <c r="D16" t="str">
        <f>$D$3&amp;"="&amp;Table13457[[#This Row],[sepal_width]]</f>
        <v>&lt;=3.2</v>
      </c>
      <c r="E16" t="str">
        <f>IF($F$3="&lt;","&gt;","&lt;")&amp;Table13457[[#This Row],[petal_length]]</f>
        <v>&gt;1.4</v>
      </c>
      <c r="F16" t="str">
        <f>$F$3&amp;"="&amp;Table13457[[#This Row],[petal_length]]</f>
        <v>&lt;=1.4</v>
      </c>
      <c r="G16" t="str">
        <f>IF($H$3="&lt;","&gt;","&lt;")&amp;Table13457[[#This Row],[petal_width]]</f>
        <v>&gt;0.2</v>
      </c>
      <c r="H16" t="str">
        <f>$H$3&amp;"="&amp;Table13457[[#This Row],[petal_width]]</f>
        <v>&lt;=0.2</v>
      </c>
      <c r="I16">
        <v>4.5999999999999996</v>
      </c>
      <c r="J16">
        <v>3.2</v>
      </c>
      <c r="K16">
        <v>1.4</v>
      </c>
      <c r="L16">
        <v>0.2</v>
      </c>
      <c r="M16">
        <v>0</v>
      </c>
      <c r="N16">
        <f>1-Table13457[[#This Row],[versacolor]]</f>
        <v>1</v>
      </c>
      <c r="O16">
        <f>(SUMIF(Table13457[sepal_length],B16,Table13457[versacolor])+SUMIF(Table13457[sepal_length],A16,Table13457[not versacolor]))/150</f>
        <v>0.46666666666666667</v>
      </c>
      <c r="P16">
        <f>(SUMIF(Table13457[sepal_width],D16,Table13457[versacolor])+SUMIF(Table13457[sepal_width],C16,Table13457[not versacolor]))/150</f>
        <v>0.36</v>
      </c>
      <c r="Q16">
        <f>(SUMIF(Table13457[petal_length],F16,Table13457[versacolor])+SUMIF(Table13457[petal_length],E16,Table13457[not versacolor]))/150</f>
        <v>0.37333333333333335</v>
      </c>
      <c r="R16">
        <f>(SUMIF(Table13457[petal_width],H16,Table13457[versacolor])+SUMIF(Table13457[petal_width],G16,Table13457[not versacolor]))/150</f>
        <v>0.29333333333333333</v>
      </c>
    </row>
    <row r="17" spans="1:18" x14ac:dyDescent="0.25">
      <c r="A17" t="str">
        <f>IF($B$3="&lt;","&gt;","&lt;")&amp;Table13457[[#This Row],[sepal_length]]</f>
        <v>&gt;5</v>
      </c>
      <c r="B17" t="str">
        <f>$B$3&amp;"="&amp;Table13457[[#This Row],[sepal_length]]</f>
        <v>&lt;=5</v>
      </c>
      <c r="C17" t="str">
        <f>IF($D$3="&lt;","&gt;","&lt;")&amp;Table13457[[#This Row],[sepal_width]]</f>
        <v>&gt;3.3</v>
      </c>
      <c r="D17" t="str">
        <f>$D$3&amp;"="&amp;Table13457[[#This Row],[sepal_width]]</f>
        <v>&lt;=3.3</v>
      </c>
      <c r="E17" t="str">
        <f>IF($F$3="&lt;","&gt;","&lt;")&amp;Table13457[[#This Row],[petal_length]]</f>
        <v>&gt;1.4</v>
      </c>
      <c r="F17" t="str">
        <f>$F$3&amp;"="&amp;Table13457[[#This Row],[petal_length]]</f>
        <v>&lt;=1.4</v>
      </c>
      <c r="G17" t="str">
        <f>IF($H$3="&lt;","&gt;","&lt;")&amp;Table13457[[#This Row],[petal_width]]</f>
        <v>&gt;0.2</v>
      </c>
      <c r="H17" t="str">
        <f>$H$3&amp;"="&amp;Table13457[[#This Row],[petal_width]]</f>
        <v>&lt;=0.2</v>
      </c>
      <c r="I17">
        <v>5</v>
      </c>
      <c r="J17">
        <v>3.3</v>
      </c>
      <c r="K17">
        <v>1.4</v>
      </c>
      <c r="L17">
        <v>0.2</v>
      </c>
      <c r="M17">
        <v>0</v>
      </c>
      <c r="N17">
        <f>1-Table13457[[#This Row],[versacolor]]</f>
        <v>1</v>
      </c>
      <c r="O17">
        <f>(SUMIF(Table13457[sepal_length],B17,Table13457[versacolor])+SUMIF(Table13457[sepal_length],A17,Table13457[not versacolor]))/150</f>
        <v>0.34</v>
      </c>
      <c r="P17">
        <f>(SUMIF(Table13457[sepal_width],D17,Table13457[versacolor])+SUMIF(Table13457[sepal_width],C17,Table13457[not versacolor]))/150</f>
        <v>0.33333333333333331</v>
      </c>
      <c r="Q17">
        <f>(SUMIF(Table13457[petal_length],F17,Table13457[versacolor])+SUMIF(Table13457[petal_length],E17,Table13457[not versacolor]))/150</f>
        <v>0.37333333333333335</v>
      </c>
      <c r="R17">
        <f>(SUMIF(Table13457[petal_width],H17,Table13457[versacolor])+SUMIF(Table13457[petal_width],G17,Table13457[not versacolor]))/150</f>
        <v>0.29333333333333333</v>
      </c>
    </row>
    <row r="18" spans="1:18" x14ac:dyDescent="0.25">
      <c r="A18" t="str">
        <f>IF($B$3="&lt;","&gt;","&lt;")&amp;Table13457[[#This Row],[sepal_length]]</f>
        <v>&gt;5.2</v>
      </c>
      <c r="B18" t="str">
        <f>$B$3&amp;"="&amp;Table13457[[#This Row],[sepal_length]]</f>
        <v>&lt;=5.2</v>
      </c>
      <c r="C18" t="str">
        <f>IF($D$3="&lt;","&gt;","&lt;")&amp;Table13457[[#This Row],[sepal_width]]</f>
        <v>&gt;3.4</v>
      </c>
      <c r="D18" t="str">
        <f>$D$3&amp;"="&amp;Table13457[[#This Row],[sepal_width]]</f>
        <v>&lt;=3.4</v>
      </c>
      <c r="E18" t="str">
        <f>IF($F$3="&lt;","&gt;","&lt;")&amp;Table13457[[#This Row],[petal_length]]</f>
        <v>&gt;1.4</v>
      </c>
      <c r="F18" t="str">
        <f>$F$3&amp;"="&amp;Table13457[[#This Row],[petal_length]]</f>
        <v>&lt;=1.4</v>
      </c>
      <c r="G18" t="str">
        <f>IF($H$3="&lt;","&gt;","&lt;")&amp;Table13457[[#This Row],[petal_width]]</f>
        <v>&gt;0.2</v>
      </c>
      <c r="H18" t="str">
        <f>$H$3&amp;"="&amp;Table13457[[#This Row],[petal_width]]</f>
        <v>&lt;=0.2</v>
      </c>
      <c r="I18">
        <v>5.2</v>
      </c>
      <c r="J18">
        <v>3.4</v>
      </c>
      <c r="K18">
        <v>1.4</v>
      </c>
      <c r="L18">
        <v>0.2</v>
      </c>
      <c r="M18">
        <v>0</v>
      </c>
      <c r="N18">
        <f>1-Table13457[[#This Row],[versacolor]]</f>
        <v>1</v>
      </c>
      <c r="O18">
        <f>(SUMIF(Table13457[sepal_length],B18,Table13457[versacolor])+SUMIF(Table13457[sepal_length],A18,Table13457[not versacolor]))/150</f>
        <v>0.26666666666666666</v>
      </c>
      <c r="P18">
        <f>(SUMIF(Table13457[sepal_width],D18,Table13457[versacolor])+SUMIF(Table13457[sepal_width],C18,Table13457[not versacolor]))/150</f>
        <v>0.26666666666666666</v>
      </c>
      <c r="Q18">
        <f>(SUMIF(Table13457[petal_length],F18,Table13457[versacolor])+SUMIF(Table13457[petal_length],E18,Table13457[not versacolor]))/150</f>
        <v>0.37333333333333335</v>
      </c>
      <c r="R18">
        <f>(SUMIF(Table13457[petal_width],H18,Table13457[versacolor])+SUMIF(Table13457[petal_width],G18,Table13457[not versacolor]))/150</f>
        <v>0.29333333333333333</v>
      </c>
    </row>
    <row r="19" spans="1:18" x14ac:dyDescent="0.25">
      <c r="A19" t="str">
        <f>IF($B$3="&lt;","&gt;","&lt;")&amp;Table13457[[#This Row],[sepal_length]]</f>
        <v>&gt;5.1</v>
      </c>
      <c r="B19" t="str">
        <f>$B$3&amp;"="&amp;Table13457[[#This Row],[sepal_length]]</f>
        <v>&lt;=5.1</v>
      </c>
      <c r="C19" t="str">
        <f>IF($D$3="&lt;","&gt;","&lt;")&amp;Table13457[[#This Row],[sepal_width]]</f>
        <v>&gt;3.5</v>
      </c>
      <c r="D19" t="str">
        <f>$D$3&amp;"="&amp;Table13457[[#This Row],[sepal_width]]</f>
        <v>&lt;=3.5</v>
      </c>
      <c r="E19" t="str">
        <f>IF($F$3="&lt;","&gt;","&lt;")&amp;Table13457[[#This Row],[petal_length]]</f>
        <v>&gt;1.4</v>
      </c>
      <c r="F19" t="str">
        <f>$F$3&amp;"="&amp;Table13457[[#This Row],[petal_length]]</f>
        <v>&lt;=1.4</v>
      </c>
      <c r="G19" t="str">
        <f>IF($H$3="&lt;","&gt;","&lt;")&amp;Table13457[[#This Row],[petal_width]]</f>
        <v>&gt;0.2</v>
      </c>
      <c r="H19" t="str">
        <f>$H$3&amp;"="&amp;Table13457[[#This Row],[petal_width]]</f>
        <v>&lt;=0.2</v>
      </c>
      <c r="I19">
        <v>5.0999999999999996</v>
      </c>
      <c r="J19">
        <v>3.5</v>
      </c>
      <c r="K19">
        <v>1.4</v>
      </c>
      <c r="L19">
        <v>0.2</v>
      </c>
      <c r="M19">
        <v>0</v>
      </c>
      <c r="N19">
        <f>1-Table13457[[#This Row],[versacolor]]</f>
        <v>1</v>
      </c>
      <c r="O19">
        <f>(SUMIF(Table13457[sepal_length],B19,Table13457[versacolor])+SUMIF(Table13457[sepal_length],A19,Table13457[not versacolor]))/150</f>
        <v>0.28666666666666668</v>
      </c>
      <c r="P19">
        <f>(SUMIF(Table13457[sepal_width],D19,Table13457[versacolor])+SUMIF(Table13457[sepal_width],C19,Table13457[not versacolor]))/150</f>
        <v>0.22666666666666666</v>
      </c>
      <c r="Q19">
        <f>(SUMIF(Table13457[petal_length],F19,Table13457[versacolor])+SUMIF(Table13457[petal_length],E19,Table13457[not versacolor]))/150</f>
        <v>0.37333333333333335</v>
      </c>
      <c r="R19">
        <f>(SUMIF(Table13457[petal_width],H19,Table13457[versacolor])+SUMIF(Table13457[petal_width],G19,Table13457[not versacolor]))/150</f>
        <v>0.29333333333333333</v>
      </c>
    </row>
    <row r="20" spans="1:18" x14ac:dyDescent="0.25">
      <c r="A20" t="str">
        <f>IF($B$3="&lt;","&gt;","&lt;")&amp;Table13457[[#This Row],[sepal_length]]</f>
        <v>&gt;5</v>
      </c>
      <c r="B20" t="str">
        <f>$B$3&amp;"="&amp;Table13457[[#This Row],[sepal_length]]</f>
        <v>&lt;=5</v>
      </c>
      <c r="C20" t="str">
        <f>IF($D$3="&lt;","&gt;","&lt;")&amp;Table13457[[#This Row],[sepal_width]]</f>
        <v>&gt;3.6</v>
      </c>
      <c r="D20" t="str">
        <f>$D$3&amp;"="&amp;Table13457[[#This Row],[sepal_width]]</f>
        <v>&lt;=3.6</v>
      </c>
      <c r="E20" t="str">
        <f>IF($F$3="&lt;","&gt;","&lt;")&amp;Table13457[[#This Row],[petal_length]]</f>
        <v>&gt;1.4</v>
      </c>
      <c r="F20" t="str">
        <f>$F$3&amp;"="&amp;Table13457[[#This Row],[petal_length]]</f>
        <v>&lt;=1.4</v>
      </c>
      <c r="G20" t="str">
        <f>IF($H$3="&lt;","&gt;","&lt;")&amp;Table13457[[#This Row],[petal_width]]</f>
        <v>&gt;0.2</v>
      </c>
      <c r="H20" t="str">
        <f>$H$3&amp;"="&amp;Table13457[[#This Row],[petal_width]]</f>
        <v>&lt;=0.2</v>
      </c>
      <c r="I20">
        <v>5</v>
      </c>
      <c r="J20">
        <v>3.6</v>
      </c>
      <c r="K20">
        <v>1.4</v>
      </c>
      <c r="L20">
        <v>0.2</v>
      </c>
      <c r="M20">
        <v>0</v>
      </c>
      <c r="N20">
        <f>1-Table13457[[#This Row],[versacolor]]</f>
        <v>1</v>
      </c>
      <c r="O20">
        <f>(SUMIF(Table13457[sepal_length],B20,Table13457[versacolor])+SUMIF(Table13457[sepal_length],A20,Table13457[not versacolor]))/150</f>
        <v>0.34</v>
      </c>
      <c r="P20">
        <f>(SUMIF(Table13457[sepal_width],D20,Table13457[versacolor])+SUMIF(Table13457[sepal_width],C20,Table13457[not versacolor]))/150</f>
        <v>0.20666666666666667</v>
      </c>
      <c r="Q20">
        <f>(SUMIF(Table13457[petal_length],F20,Table13457[versacolor])+SUMIF(Table13457[petal_length],E20,Table13457[not versacolor]))/150</f>
        <v>0.37333333333333335</v>
      </c>
      <c r="R20">
        <f>(SUMIF(Table13457[petal_width],H20,Table13457[versacolor])+SUMIF(Table13457[petal_width],G20,Table13457[not versacolor]))/150</f>
        <v>0.29333333333333333</v>
      </c>
    </row>
    <row r="21" spans="1:18" x14ac:dyDescent="0.25">
      <c r="A21" t="str">
        <f>IF($B$3="&lt;","&gt;","&lt;")&amp;Table13457[[#This Row],[sepal_length]]</f>
        <v>&gt;5.5</v>
      </c>
      <c r="B21" t="str">
        <f>$B$3&amp;"="&amp;Table13457[[#This Row],[sepal_length]]</f>
        <v>&lt;=5.5</v>
      </c>
      <c r="C21" t="str">
        <f>IF($D$3="&lt;","&gt;","&lt;")&amp;Table13457[[#This Row],[sepal_width]]</f>
        <v>&gt;4.2</v>
      </c>
      <c r="D21" t="str">
        <f>$D$3&amp;"="&amp;Table13457[[#This Row],[sepal_width]]</f>
        <v>&lt;=4.2</v>
      </c>
      <c r="E21" t="str">
        <f>IF($F$3="&lt;","&gt;","&lt;")&amp;Table13457[[#This Row],[petal_length]]</f>
        <v>&gt;1.4</v>
      </c>
      <c r="F21" t="str">
        <f>$F$3&amp;"="&amp;Table13457[[#This Row],[petal_length]]</f>
        <v>&lt;=1.4</v>
      </c>
      <c r="G21" t="str">
        <f>IF($H$3="&lt;","&gt;","&lt;")&amp;Table13457[[#This Row],[petal_width]]</f>
        <v>&gt;0.2</v>
      </c>
      <c r="H21" t="str">
        <f>$H$3&amp;"="&amp;Table13457[[#This Row],[petal_width]]</f>
        <v>&lt;=0.2</v>
      </c>
      <c r="I21">
        <v>5.5</v>
      </c>
      <c r="J21">
        <v>4.2</v>
      </c>
      <c r="K21">
        <v>1.4</v>
      </c>
      <c r="L21">
        <v>0.2</v>
      </c>
      <c r="M21">
        <v>0</v>
      </c>
      <c r="N21">
        <f>1-Table13457[[#This Row],[versacolor]]</f>
        <v>1</v>
      </c>
      <c r="O21">
        <f>(SUMIF(Table13457[sepal_length],B21,Table13457[versacolor])+SUMIF(Table13457[sepal_length],A21,Table13457[not versacolor]))/150</f>
        <v>0.22</v>
      </c>
      <c r="P21">
        <f>(SUMIF(Table13457[sepal_width],D21,Table13457[versacolor])+SUMIF(Table13457[sepal_width],C21,Table13457[not versacolor]))/150</f>
        <v>0.11333333333333333</v>
      </c>
      <c r="Q21">
        <f>(SUMIF(Table13457[petal_length],F21,Table13457[versacolor])+SUMIF(Table13457[petal_length],E21,Table13457[not versacolor]))/150</f>
        <v>0.37333333333333335</v>
      </c>
      <c r="R21">
        <f>(SUMIF(Table13457[petal_width],H21,Table13457[versacolor])+SUMIF(Table13457[petal_width],G21,Table13457[not versacolor]))/150</f>
        <v>0.29333333333333333</v>
      </c>
    </row>
    <row r="22" spans="1:18" x14ac:dyDescent="0.25">
      <c r="A22" t="str">
        <f>IF($B$3="&lt;","&gt;","&lt;")&amp;Table13457[[#This Row],[sepal_length]]</f>
        <v>&gt;4.8</v>
      </c>
      <c r="B22" t="str">
        <f>$B$3&amp;"="&amp;Table13457[[#This Row],[sepal_length]]</f>
        <v>&lt;=4.8</v>
      </c>
      <c r="C22" t="str">
        <f>IF($D$3="&lt;","&gt;","&lt;")&amp;Table13457[[#This Row],[sepal_width]]</f>
        <v>&gt;3</v>
      </c>
      <c r="D22" t="str">
        <f>$D$3&amp;"="&amp;Table13457[[#This Row],[sepal_width]]</f>
        <v>&lt;=3</v>
      </c>
      <c r="E22" t="str">
        <f>IF($F$3="&lt;","&gt;","&lt;")&amp;Table13457[[#This Row],[petal_length]]</f>
        <v>&gt;1.4</v>
      </c>
      <c r="F22" t="str">
        <f>$F$3&amp;"="&amp;Table13457[[#This Row],[petal_length]]</f>
        <v>&lt;=1.4</v>
      </c>
      <c r="G22" t="str">
        <f>IF($H$3="&lt;","&gt;","&lt;")&amp;Table13457[[#This Row],[petal_width]]</f>
        <v>&gt;0.3</v>
      </c>
      <c r="H22" t="str">
        <f>$H$3&amp;"="&amp;Table13457[[#This Row],[petal_width]]</f>
        <v>&lt;=0.3</v>
      </c>
      <c r="I22">
        <v>4.8</v>
      </c>
      <c r="J22">
        <v>3</v>
      </c>
      <c r="K22">
        <v>1.4</v>
      </c>
      <c r="L22">
        <v>0.3</v>
      </c>
      <c r="M22">
        <v>0</v>
      </c>
      <c r="N22">
        <f>1-Table13457[[#This Row],[versacolor]]</f>
        <v>1</v>
      </c>
      <c r="O22">
        <f>(SUMIF(Table13457[sepal_length],B22,Table13457[versacolor])+SUMIF(Table13457[sepal_length],A22,Table13457[not versacolor]))/150</f>
        <v>0.42</v>
      </c>
      <c r="P22">
        <f>(SUMIF(Table13457[sepal_width],D22,Table13457[versacolor])+SUMIF(Table13457[sepal_width],C22,Table13457[not versacolor]))/150</f>
        <v>0.44666666666666666</v>
      </c>
      <c r="Q22">
        <f>(SUMIF(Table13457[petal_length],F22,Table13457[versacolor])+SUMIF(Table13457[petal_length],E22,Table13457[not versacolor]))/150</f>
        <v>0.37333333333333335</v>
      </c>
      <c r="R22">
        <f>(SUMIF(Table13457[petal_width],H22,Table13457[versacolor])+SUMIF(Table13457[petal_width],G22,Table13457[not versacolor]))/150</f>
        <v>0.25333333333333335</v>
      </c>
    </row>
    <row r="23" spans="1:18" x14ac:dyDescent="0.25">
      <c r="A23" t="str">
        <f>IF($B$3="&lt;","&gt;","&lt;")&amp;Table13457[[#This Row],[sepal_length]]</f>
        <v>&gt;4.6</v>
      </c>
      <c r="B23" t="str">
        <f>$B$3&amp;"="&amp;Table13457[[#This Row],[sepal_length]]</f>
        <v>&lt;=4.6</v>
      </c>
      <c r="C23" t="str">
        <f>IF($D$3="&lt;","&gt;","&lt;")&amp;Table13457[[#This Row],[sepal_width]]</f>
        <v>&gt;3.4</v>
      </c>
      <c r="D23" t="str">
        <f>$D$3&amp;"="&amp;Table13457[[#This Row],[sepal_width]]</f>
        <v>&lt;=3.4</v>
      </c>
      <c r="E23" t="str">
        <f>IF($F$3="&lt;","&gt;","&lt;")&amp;Table13457[[#This Row],[petal_length]]</f>
        <v>&gt;1.4</v>
      </c>
      <c r="F23" t="str">
        <f>$F$3&amp;"="&amp;Table13457[[#This Row],[petal_length]]</f>
        <v>&lt;=1.4</v>
      </c>
      <c r="G23" t="str">
        <f>IF($H$3="&lt;","&gt;","&lt;")&amp;Table13457[[#This Row],[petal_width]]</f>
        <v>&gt;0.3</v>
      </c>
      <c r="H23" t="str">
        <f>$H$3&amp;"="&amp;Table13457[[#This Row],[petal_width]]</f>
        <v>&lt;=0.3</v>
      </c>
      <c r="I23">
        <v>4.5999999999999996</v>
      </c>
      <c r="J23">
        <v>3.4</v>
      </c>
      <c r="K23">
        <v>1.4</v>
      </c>
      <c r="L23">
        <v>0.3</v>
      </c>
      <c r="M23">
        <v>0</v>
      </c>
      <c r="N23">
        <f>1-Table13457[[#This Row],[versacolor]]</f>
        <v>1</v>
      </c>
      <c r="O23">
        <f>(SUMIF(Table13457[sepal_length],B23,Table13457[versacolor])+SUMIF(Table13457[sepal_length],A23,Table13457[not versacolor]))/150</f>
        <v>0.46666666666666667</v>
      </c>
      <c r="P23">
        <f>(SUMIF(Table13457[sepal_width],D23,Table13457[versacolor])+SUMIF(Table13457[sepal_width],C23,Table13457[not versacolor]))/150</f>
        <v>0.26666666666666666</v>
      </c>
      <c r="Q23">
        <f>(SUMIF(Table13457[petal_length],F23,Table13457[versacolor])+SUMIF(Table13457[petal_length],E23,Table13457[not versacolor]))/150</f>
        <v>0.37333333333333335</v>
      </c>
      <c r="R23">
        <f>(SUMIF(Table13457[petal_width],H23,Table13457[versacolor])+SUMIF(Table13457[petal_width],G23,Table13457[not versacolor]))/150</f>
        <v>0.25333333333333335</v>
      </c>
    </row>
    <row r="24" spans="1:18" x14ac:dyDescent="0.25">
      <c r="A24" t="str">
        <f>IF($B$3="&lt;","&gt;","&lt;")&amp;Table13457[[#This Row],[sepal_length]]</f>
        <v>&gt;5.1</v>
      </c>
      <c r="B24" t="str">
        <f>$B$3&amp;"="&amp;Table13457[[#This Row],[sepal_length]]</f>
        <v>&lt;=5.1</v>
      </c>
      <c r="C24" t="str">
        <f>IF($D$3="&lt;","&gt;","&lt;")&amp;Table13457[[#This Row],[sepal_width]]</f>
        <v>&gt;3.5</v>
      </c>
      <c r="D24" t="str">
        <f>$D$3&amp;"="&amp;Table13457[[#This Row],[sepal_width]]</f>
        <v>&lt;=3.5</v>
      </c>
      <c r="E24" t="str">
        <f>IF($F$3="&lt;","&gt;","&lt;")&amp;Table13457[[#This Row],[petal_length]]</f>
        <v>&gt;1.4</v>
      </c>
      <c r="F24" t="str">
        <f>$F$3&amp;"="&amp;Table13457[[#This Row],[petal_length]]</f>
        <v>&lt;=1.4</v>
      </c>
      <c r="G24" t="str">
        <f>IF($H$3="&lt;","&gt;","&lt;")&amp;Table13457[[#This Row],[petal_width]]</f>
        <v>&gt;0.3</v>
      </c>
      <c r="H24" t="str">
        <f>$H$3&amp;"="&amp;Table13457[[#This Row],[petal_width]]</f>
        <v>&lt;=0.3</v>
      </c>
      <c r="I24">
        <v>5.0999999999999996</v>
      </c>
      <c r="J24">
        <v>3.5</v>
      </c>
      <c r="K24">
        <v>1.4</v>
      </c>
      <c r="L24">
        <v>0.3</v>
      </c>
      <c r="M24">
        <v>0</v>
      </c>
      <c r="N24">
        <f>1-Table13457[[#This Row],[versacolor]]</f>
        <v>1</v>
      </c>
      <c r="O24">
        <f>(SUMIF(Table13457[sepal_length],B24,Table13457[versacolor])+SUMIF(Table13457[sepal_length],A24,Table13457[not versacolor]))/150</f>
        <v>0.28666666666666668</v>
      </c>
      <c r="P24">
        <f>(SUMIF(Table13457[sepal_width],D24,Table13457[versacolor])+SUMIF(Table13457[sepal_width],C24,Table13457[not versacolor]))/150</f>
        <v>0.22666666666666666</v>
      </c>
      <c r="Q24">
        <f>(SUMIF(Table13457[petal_length],F24,Table13457[versacolor])+SUMIF(Table13457[petal_length],E24,Table13457[not versacolor]))/150</f>
        <v>0.37333333333333335</v>
      </c>
      <c r="R24">
        <f>(SUMIF(Table13457[petal_width],H24,Table13457[versacolor])+SUMIF(Table13457[petal_width],G24,Table13457[not versacolor]))/150</f>
        <v>0.25333333333333335</v>
      </c>
    </row>
    <row r="25" spans="1:18" x14ac:dyDescent="0.25">
      <c r="A25" t="str">
        <f>IF($B$3="&lt;","&gt;","&lt;")&amp;Table13457[[#This Row],[sepal_length]]</f>
        <v>&gt;4.9</v>
      </c>
      <c r="B25" t="str">
        <f>$B$3&amp;"="&amp;Table13457[[#This Row],[sepal_length]]</f>
        <v>&lt;=4.9</v>
      </c>
      <c r="C25" t="str">
        <f>IF($D$3="&lt;","&gt;","&lt;")&amp;Table13457[[#This Row],[sepal_width]]</f>
        <v>&gt;3.1</v>
      </c>
      <c r="D25" t="str">
        <f>$D$3&amp;"="&amp;Table13457[[#This Row],[sepal_width]]</f>
        <v>&lt;=3.1</v>
      </c>
      <c r="E25" t="str">
        <f>IF($F$3="&lt;","&gt;","&lt;")&amp;Table13457[[#This Row],[petal_length]]</f>
        <v>&gt;1.5</v>
      </c>
      <c r="F25" t="str">
        <f>$F$3&amp;"="&amp;Table13457[[#This Row],[petal_length]]</f>
        <v>&lt;=1.5</v>
      </c>
      <c r="G25" t="str">
        <f>IF($H$3="&lt;","&gt;","&lt;")&amp;Table13457[[#This Row],[petal_width]]</f>
        <v>&gt;0.1</v>
      </c>
      <c r="H25" t="str">
        <f>$H$3&amp;"="&amp;Table13457[[#This Row],[petal_width]]</f>
        <v>&lt;=0.1</v>
      </c>
      <c r="I25">
        <v>4.9000000000000004</v>
      </c>
      <c r="J25">
        <v>3.1</v>
      </c>
      <c r="K25">
        <v>1.5</v>
      </c>
      <c r="L25">
        <v>0.1</v>
      </c>
      <c r="M25">
        <v>0</v>
      </c>
      <c r="N25">
        <f>1-Table13457[[#This Row],[versacolor]]</f>
        <v>1</v>
      </c>
      <c r="O25">
        <f>(SUMIF(Table13457[sepal_length],B25,Table13457[versacolor])+SUMIF(Table13457[sepal_length],A25,Table13457[not versacolor]))/150</f>
        <v>0.39333333333333331</v>
      </c>
      <c r="P25">
        <f>(SUMIF(Table13457[sepal_width],D25,Table13457[versacolor])+SUMIF(Table13457[sepal_width],C25,Table13457[not versacolor]))/150</f>
        <v>0.40666666666666668</v>
      </c>
      <c r="Q25">
        <f>(SUMIF(Table13457[petal_length],F25,Table13457[versacolor])+SUMIF(Table13457[petal_length],E25,Table13457[not versacolor]))/150</f>
        <v>0.28000000000000003</v>
      </c>
      <c r="R25">
        <f>(SUMIF(Table13457[petal_width],H25,Table13457[versacolor])+SUMIF(Table13457[petal_width],G25,Table13457[not versacolor]))/150</f>
        <v>0.47333333333333333</v>
      </c>
    </row>
    <row r="26" spans="1:18" x14ac:dyDescent="0.25">
      <c r="A26" t="str">
        <f>IF($B$3="&lt;","&gt;","&lt;")&amp;Table13457[[#This Row],[sepal_length]]</f>
        <v>&gt;4.9</v>
      </c>
      <c r="B26" t="str">
        <f>$B$3&amp;"="&amp;Table13457[[#This Row],[sepal_length]]</f>
        <v>&lt;=4.9</v>
      </c>
      <c r="C26" t="str">
        <f>IF($D$3="&lt;","&gt;","&lt;")&amp;Table13457[[#This Row],[sepal_width]]</f>
        <v>&gt;3.1</v>
      </c>
      <c r="D26" t="str">
        <f>$D$3&amp;"="&amp;Table13457[[#This Row],[sepal_width]]</f>
        <v>&lt;=3.1</v>
      </c>
      <c r="E26" t="str">
        <f>IF($F$3="&lt;","&gt;","&lt;")&amp;Table13457[[#This Row],[petal_length]]</f>
        <v>&gt;1.5</v>
      </c>
      <c r="F26" t="str">
        <f>$F$3&amp;"="&amp;Table13457[[#This Row],[petal_length]]</f>
        <v>&lt;=1.5</v>
      </c>
      <c r="G26" t="str">
        <f>IF($H$3="&lt;","&gt;","&lt;")&amp;Table13457[[#This Row],[petal_width]]</f>
        <v>&gt;0.1</v>
      </c>
      <c r="H26" t="str">
        <f>$H$3&amp;"="&amp;Table13457[[#This Row],[petal_width]]</f>
        <v>&lt;=0.1</v>
      </c>
      <c r="I26">
        <v>4.9000000000000004</v>
      </c>
      <c r="J26">
        <v>3.1</v>
      </c>
      <c r="K26">
        <v>1.5</v>
      </c>
      <c r="L26">
        <v>0.1</v>
      </c>
      <c r="M26">
        <v>0</v>
      </c>
      <c r="N26">
        <f>1-Table13457[[#This Row],[versacolor]]</f>
        <v>1</v>
      </c>
      <c r="O26">
        <f>(SUMIF(Table13457[sepal_length],B26,Table13457[versacolor])+SUMIF(Table13457[sepal_length],A26,Table13457[not versacolor]))/150</f>
        <v>0.39333333333333331</v>
      </c>
      <c r="P26">
        <f>(SUMIF(Table13457[sepal_width],D26,Table13457[versacolor])+SUMIF(Table13457[sepal_width],C26,Table13457[not versacolor]))/150</f>
        <v>0.40666666666666668</v>
      </c>
      <c r="Q26">
        <f>(SUMIF(Table13457[petal_length],F26,Table13457[versacolor])+SUMIF(Table13457[petal_length],E26,Table13457[not versacolor]))/150</f>
        <v>0.28000000000000003</v>
      </c>
      <c r="R26">
        <f>(SUMIF(Table13457[petal_width],H26,Table13457[versacolor])+SUMIF(Table13457[petal_width],G26,Table13457[not versacolor]))/150</f>
        <v>0.47333333333333333</v>
      </c>
    </row>
    <row r="27" spans="1:18" x14ac:dyDescent="0.25">
      <c r="A27" t="str">
        <f>IF($B$3="&lt;","&gt;","&lt;")&amp;Table13457[[#This Row],[sepal_length]]</f>
        <v>&gt;4.9</v>
      </c>
      <c r="B27" t="str">
        <f>$B$3&amp;"="&amp;Table13457[[#This Row],[sepal_length]]</f>
        <v>&lt;=4.9</v>
      </c>
      <c r="C27" t="str">
        <f>IF($D$3="&lt;","&gt;","&lt;")&amp;Table13457[[#This Row],[sepal_width]]</f>
        <v>&gt;3.1</v>
      </c>
      <c r="D27" t="str">
        <f>$D$3&amp;"="&amp;Table13457[[#This Row],[sepal_width]]</f>
        <v>&lt;=3.1</v>
      </c>
      <c r="E27" t="str">
        <f>IF($F$3="&lt;","&gt;","&lt;")&amp;Table13457[[#This Row],[petal_length]]</f>
        <v>&gt;1.5</v>
      </c>
      <c r="F27" t="str">
        <f>$F$3&amp;"="&amp;Table13457[[#This Row],[petal_length]]</f>
        <v>&lt;=1.5</v>
      </c>
      <c r="G27" t="str">
        <f>IF($H$3="&lt;","&gt;","&lt;")&amp;Table13457[[#This Row],[petal_width]]</f>
        <v>&gt;0.1</v>
      </c>
      <c r="H27" t="str">
        <f>$H$3&amp;"="&amp;Table13457[[#This Row],[petal_width]]</f>
        <v>&lt;=0.1</v>
      </c>
      <c r="I27">
        <v>4.9000000000000004</v>
      </c>
      <c r="J27">
        <v>3.1</v>
      </c>
      <c r="K27">
        <v>1.5</v>
      </c>
      <c r="L27">
        <v>0.1</v>
      </c>
      <c r="M27">
        <v>0</v>
      </c>
      <c r="N27">
        <f>1-Table13457[[#This Row],[versacolor]]</f>
        <v>1</v>
      </c>
      <c r="O27">
        <f>(SUMIF(Table13457[sepal_length],B27,Table13457[versacolor])+SUMIF(Table13457[sepal_length],A27,Table13457[not versacolor]))/150</f>
        <v>0.39333333333333331</v>
      </c>
      <c r="P27">
        <f>(SUMIF(Table13457[sepal_width],D27,Table13457[versacolor])+SUMIF(Table13457[sepal_width],C27,Table13457[not versacolor]))/150</f>
        <v>0.40666666666666668</v>
      </c>
      <c r="Q27">
        <f>(SUMIF(Table13457[petal_length],F27,Table13457[versacolor])+SUMIF(Table13457[petal_length],E27,Table13457[not versacolor]))/150</f>
        <v>0.28000000000000003</v>
      </c>
      <c r="R27">
        <f>(SUMIF(Table13457[petal_width],H27,Table13457[versacolor])+SUMIF(Table13457[petal_width],G27,Table13457[not versacolor]))/150</f>
        <v>0.47333333333333333</v>
      </c>
    </row>
    <row r="28" spans="1:18" x14ac:dyDescent="0.25">
      <c r="A28" t="str">
        <f>IF($B$3="&lt;","&gt;","&lt;")&amp;Table13457[[#This Row],[sepal_length]]</f>
        <v>&gt;5.2</v>
      </c>
      <c r="B28" t="str">
        <f>$B$3&amp;"="&amp;Table13457[[#This Row],[sepal_length]]</f>
        <v>&lt;=5.2</v>
      </c>
      <c r="C28" t="str">
        <f>IF($D$3="&lt;","&gt;","&lt;")&amp;Table13457[[#This Row],[sepal_width]]</f>
        <v>&gt;4.1</v>
      </c>
      <c r="D28" t="str">
        <f>$D$3&amp;"="&amp;Table13457[[#This Row],[sepal_width]]</f>
        <v>&lt;=4.1</v>
      </c>
      <c r="E28" t="str">
        <f>IF($F$3="&lt;","&gt;","&lt;")&amp;Table13457[[#This Row],[petal_length]]</f>
        <v>&gt;1.5</v>
      </c>
      <c r="F28" t="str">
        <f>$F$3&amp;"="&amp;Table13457[[#This Row],[petal_length]]</f>
        <v>&lt;=1.5</v>
      </c>
      <c r="G28" t="str">
        <f>IF($H$3="&lt;","&gt;","&lt;")&amp;Table13457[[#This Row],[petal_width]]</f>
        <v>&gt;0.1</v>
      </c>
      <c r="H28" t="str">
        <f>$H$3&amp;"="&amp;Table13457[[#This Row],[petal_width]]</f>
        <v>&lt;=0.1</v>
      </c>
      <c r="I28">
        <v>5.2</v>
      </c>
      <c r="J28">
        <v>4.0999999999999996</v>
      </c>
      <c r="K28">
        <v>1.5</v>
      </c>
      <c r="L28">
        <v>0.1</v>
      </c>
      <c r="M28">
        <v>0</v>
      </c>
      <c r="N28">
        <f>1-Table13457[[#This Row],[versacolor]]</f>
        <v>1</v>
      </c>
      <c r="O28">
        <f>(SUMIF(Table13457[sepal_length],B28,Table13457[versacolor])+SUMIF(Table13457[sepal_length],A28,Table13457[not versacolor]))/150</f>
        <v>0.26666666666666666</v>
      </c>
      <c r="P28">
        <f>(SUMIF(Table13457[sepal_width],D28,Table13457[versacolor])+SUMIF(Table13457[sepal_width],C28,Table13457[not versacolor]))/150</f>
        <v>0.12</v>
      </c>
      <c r="Q28">
        <f>(SUMIF(Table13457[petal_length],F28,Table13457[versacolor])+SUMIF(Table13457[petal_length],E28,Table13457[not versacolor]))/150</f>
        <v>0.28000000000000003</v>
      </c>
      <c r="R28">
        <f>(SUMIF(Table13457[petal_width],H28,Table13457[versacolor])+SUMIF(Table13457[petal_width],G28,Table13457[not versacolor]))/150</f>
        <v>0.47333333333333333</v>
      </c>
    </row>
    <row r="29" spans="1:18" x14ac:dyDescent="0.25">
      <c r="A29" t="str">
        <f>IF($B$3="&lt;","&gt;","&lt;")&amp;Table13457[[#This Row],[sepal_length]]</f>
        <v>&gt;4.6</v>
      </c>
      <c r="B29" t="str">
        <f>$B$3&amp;"="&amp;Table13457[[#This Row],[sepal_length]]</f>
        <v>&lt;=4.6</v>
      </c>
      <c r="C29" t="str">
        <f>IF($D$3="&lt;","&gt;","&lt;")&amp;Table13457[[#This Row],[sepal_width]]</f>
        <v>&gt;3.1</v>
      </c>
      <c r="D29" t="str">
        <f>$D$3&amp;"="&amp;Table13457[[#This Row],[sepal_width]]</f>
        <v>&lt;=3.1</v>
      </c>
      <c r="E29" t="str">
        <f>IF($F$3="&lt;","&gt;","&lt;")&amp;Table13457[[#This Row],[petal_length]]</f>
        <v>&gt;1.5</v>
      </c>
      <c r="F29" t="str">
        <f>$F$3&amp;"="&amp;Table13457[[#This Row],[petal_length]]</f>
        <v>&lt;=1.5</v>
      </c>
      <c r="G29" t="str">
        <f>IF($H$3="&lt;","&gt;","&lt;")&amp;Table13457[[#This Row],[petal_width]]</f>
        <v>&gt;0.2</v>
      </c>
      <c r="H29" t="str">
        <f>$H$3&amp;"="&amp;Table13457[[#This Row],[petal_width]]</f>
        <v>&lt;=0.2</v>
      </c>
      <c r="I29">
        <v>4.5999999999999996</v>
      </c>
      <c r="J29">
        <v>3.1</v>
      </c>
      <c r="K29">
        <v>1.5</v>
      </c>
      <c r="L29">
        <v>0.2</v>
      </c>
      <c r="M29">
        <v>0</v>
      </c>
      <c r="N29">
        <f>1-Table13457[[#This Row],[versacolor]]</f>
        <v>1</v>
      </c>
      <c r="O29">
        <f>(SUMIF(Table13457[sepal_length],B29,Table13457[versacolor])+SUMIF(Table13457[sepal_length],A29,Table13457[not versacolor]))/150</f>
        <v>0.46666666666666667</v>
      </c>
      <c r="P29">
        <f>(SUMIF(Table13457[sepal_width],D29,Table13457[versacolor])+SUMIF(Table13457[sepal_width],C29,Table13457[not versacolor]))/150</f>
        <v>0.40666666666666668</v>
      </c>
      <c r="Q29">
        <f>(SUMIF(Table13457[petal_length],F29,Table13457[versacolor])+SUMIF(Table13457[petal_length],E29,Table13457[not versacolor]))/150</f>
        <v>0.28000000000000003</v>
      </c>
      <c r="R29">
        <f>(SUMIF(Table13457[petal_width],H29,Table13457[versacolor])+SUMIF(Table13457[petal_width],G29,Table13457[not versacolor]))/150</f>
        <v>0.29333333333333333</v>
      </c>
    </row>
    <row r="30" spans="1:18" x14ac:dyDescent="0.25">
      <c r="A30" t="str">
        <f>IF($B$3="&lt;","&gt;","&lt;")&amp;Table13457[[#This Row],[sepal_length]]</f>
        <v>&gt;5</v>
      </c>
      <c r="B30" t="str">
        <f>$B$3&amp;"="&amp;Table13457[[#This Row],[sepal_length]]</f>
        <v>&lt;=5</v>
      </c>
      <c r="C30" t="str">
        <f>IF($D$3="&lt;","&gt;","&lt;")&amp;Table13457[[#This Row],[sepal_width]]</f>
        <v>&gt;3.4</v>
      </c>
      <c r="D30" t="str">
        <f>$D$3&amp;"="&amp;Table13457[[#This Row],[sepal_width]]</f>
        <v>&lt;=3.4</v>
      </c>
      <c r="E30" t="str">
        <f>IF($F$3="&lt;","&gt;","&lt;")&amp;Table13457[[#This Row],[petal_length]]</f>
        <v>&gt;1.5</v>
      </c>
      <c r="F30" t="str">
        <f>$F$3&amp;"="&amp;Table13457[[#This Row],[petal_length]]</f>
        <v>&lt;=1.5</v>
      </c>
      <c r="G30" t="str">
        <f>IF($H$3="&lt;","&gt;","&lt;")&amp;Table13457[[#This Row],[petal_width]]</f>
        <v>&gt;0.2</v>
      </c>
      <c r="H30" t="str">
        <f>$H$3&amp;"="&amp;Table13457[[#This Row],[petal_width]]</f>
        <v>&lt;=0.2</v>
      </c>
      <c r="I30">
        <v>5</v>
      </c>
      <c r="J30">
        <v>3.4</v>
      </c>
      <c r="K30">
        <v>1.5</v>
      </c>
      <c r="L30">
        <v>0.2</v>
      </c>
      <c r="M30">
        <v>0</v>
      </c>
      <c r="N30">
        <f>1-Table13457[[#This Row],[versacolor]]</f>
        <v>1</v>
      </c>
      <c r="O30">
        <f>(SUMIF(Table13457[sepal_length],B30,Table13457[versacolor])+SUMIF(Table13457[sepal_length],A30,Table13457[not versacolor]))/150</f>
        <v>0.34</v>
      </c>
      <c r="P30">
        <f>(SUMIF(Table13457[sepal_width],D30,Table13457[versacolor])+SUMIF(Table13457[sepal_width],C30,Table13457[not versacolor]))/150</f>
        <v>0.26666666666666666</v>
      </c>
      <c r="Q30">
        <f>(SUMIF(Table13457[petal_length],F30,Table13457[versacolor])+SUMIF(Table13457[petal_length],E30,Table13457[not versacolor]))/150</f>
        <v>0.28000000000000003</v>
      </c>
      <c r="R30">
        <f>(SUMIF(Table13457[petal_width],H30,Table13457[versacolor])+SUMIF(Table13457[petal_width],G30,Table13457[not versacolor]))/150</f>
        <v>0.29333333333333333</v>
      </c>
    </row>
    <row r="31" spans="1:18" x14ac:dyDescent="0.25">
      <c r="A31" t="str">
        <f>IF($B$3="&lt;","&gt;","&lt;")&amp;Table13457[[#This Row],[sepal_length]]</f>
        <v>&gt;5.1</v>
      </c>
      <c r="B31" t="str">
        <f>$B$3&amp;"="&amp;Table13457[[#This Row],[sepal_length]]</f>
        <v>&lt;=5.1</v>
      </c>
      <c r="C31" t="str">
        <f>IF($D$3="&lt;","&gt;","&lt;")&amp;Table13457[[#This Row],[sepal_width]]</f>
        <v>&gt;3.4</v>
      </c>
      <c r="D31" t="str">
        <f>$D$3&amp;"="&amp;Table13457[[#This Row],[sepal_width]]</f>
        <v>&lt;=3.4</v>
      </c>
      <c r="E31" t="str">
        <f>IF($F$3="&lt;","&gt;","&lt;")&amp;Table13457[[#This Row],[petal_length]]</f>
        <v>&gt;1.5</v>
      </c>
      <c r="F31" t="str">
        <f>$F$3&amp;"="&amp;Table13457[[#This Row],[petal_length]]</f>
        <v>&lt;=1.5</v>
      </c>
      <c r="G31" t="str">
        <f>IF($H$3="&lt;","&gt;","&lt;")&amp;Table13457[[#This Row],[petal_width]]</f>
        <v>&gt;0.2</v>
      </c>
      <c r="H31" t="str">
        <f>$H$3&amp;"="&amp;Table13457[[#This Row],[petal_width]]</f>
        <v>&lt;=0.2</v>
      </c>
      <c r="I31">
        <v>5.0999999999999996</v>
      </c>
      <c r="J31">
        <v>3.4</v>
      </c>
      <c r="K31">
        <v>1.5</v>
      </c>
      <c r="L31">
        <v>0.2</v>
      </c>
      <c r="M31">
        <v>0</v>
      </c>
      <c r="N31">
        <f>1-Table13457[[#This Row],[versacolor]]</f>
        <v>1</v>
      </c>
      <c r="O31">
        <f>(SUMIF(Table13457[sepal_length],B31,Table13457[versacolor])+SUMIF(Table13457[sepal_length],A31,Table13457[not versacolor]))/150</f>
        <v>0.28666666666666668</v>
      </c>
      <c r="P31">
        <f>(SUMIF(Table13457[sepal_width],D31,Table13457[versacolor])+SUMIF(Table13457[sepal_width],C31,Table13457[not versacolor]))/150</f>
        <v>0.26666666666666666</v>
      </c>
      <c r="Q31">
        <f>(SUMIF(Table13457[petal_length],F31,Table13457[versacolor])+SUMIF(Table13457[petal_length],E31,Table13457[not versacolor]))/150</f>
        <v>0.28000000000000003</v>
      </c>
      <c r="R31">
        <f>(SUMIF(Table13457[petal_width],H31,Table13457[versacolor])+SUMIF(Table13457[petal_width],G31,Table13457[not versacolor]))/150</f>
        <v>0.29333333333333333</v>
      </c>
    </row>
    <row r="32" spans="1:18" x14ac:dyDescent="0.25">
      <c r="A32" t="str">
        <f>IF($B$3="&lt;","&gt;","&lt;")&amp;Table13457[[#This Row],[sepal_length]]</f>
        <v>&gt;5.2</v>
      </c>
      <c r="B32" t="str">
        <f>$B$3&amp;"="&amp;Table13457[[#This Row],[sepal_length]]</f>
        <v>&lt;=5.2</v>
      </c>
      <c r="C32" t="str">
        <f>IF($D$3="&lt;","&gt;","&lt;")&amp;Table13457[[#This Row],[sepal_width]]</f>
        <v>&gt;3.5</v>
      </c>
      <c r="D32" t="str">
        <f>$D$3&amp;"="&amp;Table13457[[#This Row],[sepal_width]]</f>
        <v>&lt;=3.5</v>
      </c>
      <c r="E32" t="str">
        <f>IF($F$3="&lt;","&gt;","&lt;")&amp;Table13457[[#This Row],[petal_length]]</f>
        <v>&gt;1.5</v>
      </c>
      <c r="F32" t="str">
        <f>$F$3&amp;"="&amp;Table13457[[#This Row],[petal_length]]</f>
        <v>&lt;=1.5</v>
      </c>
      <c r="G32" t="str">
        <f>IF($H$3="&lt;","&gt;","&lt;")&amp;Table13457[[#This Row],[petal_width]]</f>
        <v>&gt;0.2</v>
      </c>
      <c r="H32" t="str">
        <f>$H$3&amp;"="&amp;Table13457[[#This Row],[petal_width]]</f>
        <v>&lt;=0.2</v>
      </c>
      <c r="I32">
        <v>5.2</v>
      </c>
      <c r="J32">
        <v>3.5</v>
      </c>
      <c r="K32">
        <v>1.5</v>
      </c>
      <c r="L32">
        <v>0.2</v>
      </c>
      <c r="M32">
        <v>0</v>
      </c>
      <c r="N32">
        <f>1-Table13457[[#This Row],[versacolor]]</f>
        <v>1</v>
      </c>
      <c r="O32">
        <f>(SUMIF(Table13457[sepal_length],B32,Table13457[versacolor])+SUMIF(Table13457[sepal_length],A32,Table13457[not versacolor]))/150</f>
        <v>0.26666666666666666</v>
      </c>
      <c r="P32">
        <f>(SUMIF(Table13457[sepal_width],D32,Table13457[versacolor])+SUMIF(Table13457[sepal_width],C32,Table13457[not versacolor]))/150</f>
        <v>0.22666666666666666</v>
      </c>
      <c r="Q32">
        <f>(SUMIF(Table13457[petal_length],F32,Table13457[versacolor])+SUMIF(Table13457[petal_length],E32,Table13457[not versacolor]))/150</f>
        <v>0.28000000000000003</v>
      </c>
      <c r="R32">
        <f>(SUMIF(Table13457[petal_width],H32,Table13457[versacolor])+SUMIF(Table13457[petal_width],G32,Table13457[not versacolor]))/150</f>
        <v>0.29333333333333333</v>
      </c>
    </row>
    <row r="33" spans="1:18" x14ac:dyDescent="0.25">
      <c r="A33" t="str">
        <f>IF($B$3="&lt;","&gt;","&lt;")&amp;Table13457[[#This Row],[sepal_length]]</f>
        <v>&gt;5.3</v>
      </c>
      <c r="B33" t="str">
        <f>$B$3&amp;"="&amp;Table13457[[#This Row],[sepal_length]]</f>
        <v>&lt;=5.3</v>
      </c>
      <c r="C33" t="str">
        <f>IF($D$3="&lt;","&gt;","&lt;")&amp;Table13457[[#This Row],[sepal_width]]</f>
        <v>&gt;3.7</v>
      </c>
      <c r="D33" t="str">
        <f>$D$3&amp;"="&amp;Table13457[[#This Row],[sepal_width]]</f>
        <v>&lt;=3.7</v>
      </c>
      <c r="E33" t="str">
        <f>IF($F$3="&lt;","&gt;","&lt;")&amp;Table13457[[#This Row],[petal_length]]</f>
        <v>&gt;1.5</v>
      </c>
      <c r="F33" t="str">
        <f>$F$3&amp;"="&amp;Table13457[[#This Row],[petal_length]]</f>
        <v>&lt;=1.5</v>
      </c>
      <c r="G33" t="str">
        <f>IF($H$3="&lt;","&gt;","&lt;")&amp;Table13457[[#This Row],[petal_width]]</f>
        <v>&gt;0.2</v>
      </c>
      <c r="H33" t="str">
        <f>$H$3&amp;"="&amp;Table13457[[#This Row],[petal_width]]</f>
        <v>&lt;=0.2</v>
      </c>
      <c r="I33">
        <v>5.3</v>
      </c>
      <c r="J33">
        <v>3.7</v>
      </c>
      <c r="K33">
        <v>1.5</v>
      </c>
      <c r="L33">
        <v>0.2</v>
      </c>
      <c r="M33">
        <v>0</v>
      </c>
      <c r="N33">
        <f>1-Table13457[[#This Row],[versacolor]]</f>
        <v>1</v>
      </c>
      <c r="O33">
        <f>(SUMIF(Table13457[sepal_length],B33,Table13457[versacolor])+SUMIF(Table13457[sepal_length],A33,Table13457[not versacolor]))/150</f>
        <v>0.26</v>
      </c>
      <c r="P33">
        <f>(SUMIF(Table13457[sepal_width],D33,Table13457[versacolor])+SUMIF(Table13457[sepal_width],C33,Table13457[not versacolor]))/150</f>
        <v>0.18666666666666668</v>
      </c>
      <c r="Q33">
        <f>(SUMIF(Table13457[petal_length],F33,Table13457[versacolor])+SUMIF(Table13457[petal_length],E33,Table13457[not versacolor]))/150</f>
        <v>0.28000000000000003</v>
      </c>
      <c r="R33">
        <f>(SUMIF(Table13457[petal_width],H33,Table13457[versacolor])+SUMIF(Table13457[petal_width],G33,Table13457[not versacolor]))/150</f>
        <v>0.29333333333333333</v>
      </c>
    </row>
    <row r="34" spans="1:18" x14ac:dyDescent="0.25">
      <c r="A34" t="str">
        <f>IF($B$3="&lt;","&gt;","&lt;")&amp;Table13457[[#This Row],[sepal_length]]</f>
        <v>&gt;5.4</v>
      </c>
      <c r="B34" t="str">
        <f>$B$3&amp;"="&amp;Table13457[[#This Row],[sepal_length]]</f>
        <v>&lt;=5.4</v>
      </c>
      <c r="C34" t="str">
        <f>IF($D$3="&lt;","&gt;","&lt;")&amp;Table13457[[#This Row],[sepal_width]]</f>
        <v>&gt;3.7</v>
      </c>
      <c r="D34" t="str">
        <f>$D$3&amp;"="&amp;Table13457[[#This Row],[sepal_width]]</f>
        <v>&lt;=3.7</v>
      </c>
      <c r="E34" t="str">
        <f>IF($F$3="&lt;","&gt;","&lt;")&amp;Table13457[[#This Row],[petal_length]]</f>
        <v>&gt;1.5</v>
      </c>
      <c r="F34" t="str">
        <f>$F$3&amp;"="&amp;Table13457[[#This Row],[petal_length]]</f>
        <v>&lt;=1.5</v>
      </c>
      <c r="G34" t="str">
        <f>IF($H$3="&lt;","&gt;","&lt;")&amp;Table13457[[#This Row],[petal_width]]</f>
        <v>&gt;0.2</v>
      </c>
      <c r="H34" t="str">
        <f>$H$3&amp;"="&amp;Table13457[[#This Row],[petal_width]]</f>
        <v>&lt;=0.2</v>
      </c>
      <c r="I34">
        <v>5.4</v>
      </c>
      <c r="J34">
        <v>3.7</v>
      </c>
      <c r="K34">
        <v>1.5</v>
      </c>
      <c r="L34">
        <v>0.2</v>
      </c>
      <c r="M34">
        <v>0</v>
      </c>
      <c r="N34">
        <f>1-Table13457[[#This Row],[versacolor]]</f>
        <v>1</v>
      </c>
      <c r="O34">
        <f>(SUMIF(Table13457[sepal_length],B34,Table13457[versacolor])+SUMIF(Table13457[sepal_length],A34,Table13457[not versacolor]))/150</f>
        <v>0.23333333333333334</v>
      </c>
      <c r="P34">
        <f>(SUMIF(Table13457[sepal_width],D34,Table13457[versacolor])+SUMIF(Table13457[sepal_width],C34,Table13457[not versacolor]))/150</f>
        <v>0.18666666666666668</v>
      </c>
      <c r="Q34">
        <f>(SUMIF(Table13457[petal_length],F34,Table13457[versacolor])+SUMIF(Table13457[petal_length],E34,Table13457[not versacolor]))/150</f>
        <v>0.28000000000000003</v>
      </c>
      <c r="R34">
        <f>(SUMIF(Table13457[petal_width],H34,Table13457[versacolor])+SUMIF(Table13457[petal_width],G34,Table13457[not versacolor]))/150</f>
        <v>0.29333333333333333</v>
      </c>
    </row>
    <row r="35" spans="1:18" x14ac:dyDescent="0.25">
      <c r="A35" t="str">
        <f>IF($B$3="&lt;","&gt;","&lt;")&amp;Table13457[[#This Row],[sepal_length]]</f>
        <v>&gt;5.1</v>
      </c>
      <c r="B35" t="str">
        <f>$B$3&amp;"="&amp;Table13457[[#This Row],[sepal_length]]</f>
        <v>&lt;=5.1</v>
      </c>
      <c r="C35" t="str">
        <f>IF($D$3="&lt;","&gt;","&lt;")&amp;Table13457[[#This Row],[sepal_width]]</f>
        <v>&gt;3.8</v>
      </c>
      <c r="D35" t="str">
        <f>$D$3&amp;"="&amp;Table13457[[#This Row],[sepal_width]]</f>
        <v>&lt;=3.8</v>
      </c>
      <c r="E35" t="str">
        <f>IF($F$3="&lt;","&gt;","&lt;")&amp;Table13457[[#This Row],[petal_length]]</f>
        <v>&gt;1.5</v>
      </c>
      <c r="F35" t="str">
        <f>$F$3&amp;"="&amp;Table13457[[#This Row],[petal_length]]</f>
        <v>&lt;=1.5</v>
      </c>
      <c r="G35" t="str">
        <f>IF($H$3="&lt;","&gt;","&lt;")&amp;Table13457[[#This Row],[petal_width]]</f>
        <v>&gt;0.3</v>
      </c>
      <c r="H35" t="str">
        <f>$H$3&amp;"="&amp;Table13457[[#This Row],[petal_width]]</f>
        <v>&lt;=0.3</v>
      </c>
      <c r="I35">
        <v>5.0999999999999996</v>
      </c>
      <c r="J35">
        <v>3.8</v>
      </c>
      <c r="K35">
        <v>1.5</v>
      </c>
      <c r="L35">
        <v>0.3</v>
      </c>
      <c r="M35">
        <v>0</v>
      </c>
      <c r="N35">
        <f>1-Table13457[[#This Row],[versacolor]]</f>
        <v>1</v>
      </c>
      <c r="O35">
        <f>(SUMIF(Table13457[sepal_length],B35,Table13457[versacolor])+SUMIF(Table13457[sepal_length],A35,Table13457[not versacolor]))/150</f>
        <v>0.28666666666666668</v>
      </c>
      <c r="P35">
        <f>(SUMIF(Table13457[sepal_width],D35,Table13457[versacolor])+SUMIF(Table13457[sepal_width],C35,Table13457[not versacolor]))/150</f>
        <v>0.14666666666666667</v>
      </c>
      <c r="Q35">
        <f>(SUMIF(Table13457[petal_length],F35,Table13457[versacolor])+SUMIF(Table13457[petal_length],E35,Table13457[not versacolor]))/150</f>
        <v>0.28000000000000003</v>
      </c>
      <c r="R35">
        <f>(SUMIF(Table13457[petal_width],H35,Table13457[versacolor])+SUMIF(Table13457[petal_width],G35,Table13457[not versacolor]))/150</f>
        <v>0.25333333333333335</v>
      </c>
    </row>
    <row r="36" spans="1:18" x14ac:dyDescent="0.25">
      <c r="A36" t="str">
        <f>IF($B$3="&lt;","&gt;","&lt;")&amp;Table13457[[#This Row],[sepal_length]]</f>
        <v>&gt;5.4</v>
      </c>
      <c r="B36" t="str">
        <f>$B$3&amp;"="&amp;Table13457[[#This Row],[sepal_length]]</f>
        <v>&lt;=5.4</v>
      </c>
      <c r="C36" t="str">
        <f>IF($D$3="&lt;","&gt;","&lt;")&amp;Table13457[[#This Row],[sepal_width]]</f>
        <v>&gt;3.4</v>
      </c>
      <c r="D36" t="str">
        <f>$D$3&amp;"="&amp;Table13457[[#This Row],[sepal_width]]</f>
        <v>&lt;=3.4</v>
      </c>
      <c r="E36" t="str">
        <f>IF($F$3="&lt;","&gt;","&lt;")&amp;Table13457[[#This Row],[petal_length]]</f>
        <v>&gt;1.5</v>
      </c>
      <c r="F36" t="str">
        <f>$F$3&amp;"="&amp;Table13457[[#This Row],[petal_length]]</f>
        <v>&lt;=1.5</v>
      </c>
      <c r="G36" t="str">
        <f>IF($H$3="&lt;","&gt;","&lt;")&amp;Table13457[[#This Row],[petal_width]]</f>
        <v>&gt;0.4</v>
      </c>
      <c r="H36" t="str">
        <f>$H$3&amp;"="&amp;Table13457[[#This Row],[petal_width]]</f>
        <v>&lt;=0.4</v>
      </c>
      <c r="I36">
        <v>5.4</v>
      </c>
      <c r="J36">
        <v>3.4</v>
      </c>
      <c r="K36">
        <v>1.5</v>
      </c>
      <c r="L36">
        <v>0.4</v>
      </c>
      <c r="M36">
        <v>0</v>
      </c>
      <c r="N36">
        <f>1-Table13457[[#This Row],[versacolor]]</f>
        <v>1</v>
      </c>
      <c r="O36">
        <f>(SUMIF(Table13457[sepal_length],B36,Table13457[versacolor])+SUMIF(Table13457[sepal_length],A36,Table13457[not versacolor]))/150</f>
        <v>0.23333333333333334</v>
      </c>
      <c r="P36">
        <f>(SUMIF(Table13457[sepal_width],D36,Table13457[versacolor])+SUMIF(Table13457[sepal_width],C36,Table13457[not versacolor]))/150</f>
        <v>0.26666666666666666</v>
      </c>
      <c r="Q36">
        <f>(SUMIF(Table13457[petal_length],F36,Table13457[versacolor])+SUMIF(Table13457[petal_length],E36,Table13457[not versacolor]))/150</f>
        <v>0.28000000000000003</v>
      </c>
      <c r="R36">
        <f>(SUMIF(Table13457[petal_width],H36,Table13457[versacolor])+SUMIF(Table13457[petal_width],G36,Table13457[not versacolor]))/150</f>
        <v>0.20666666666666667</v>
      </c>
    </row>
    <row r="37" spans="1:18" x14ac:dyDescent="0.25">
      <c r="A37" t="str">
        <f>IF($B$3="&lt;","&gt;","&lt;")&amp;Table13457[[#This Row],[sepal_length]]</f>
        <v>&gt;5.1</v>
      </c>
      <c r="B37" t="str">
        <f>$B$3&amp;"="&amp;Table13457[[#This Row],[sepal_length]]</f>
        <v>&lt;=5.1</v>
      </c>
      <c r="C37" t="str">
        <f>IF($D$3="&lt;","&gt;","&lt;")&amp;Table13457[[#This Row],[sepal_width]]</f>
        <v>&gt;3.7</v>
      </c>
      <c r="D37" t="str">
        <f>$D$3&amp;"="&amp;Table13457[[#This Row],[sepal_width]]</f>
        <v>&lt;=3.7</v>
      </c>
      <c r="E37" t="str">
        <f>IF($F$3="&lt;","&gt;","&lt;")&amp;Table13457[[#This Row],[petal_length]]</f>
        <v>&gt;1.5</v>
      </c>
      <c r="F37" t="str">
        <f>$F$3&amp;"="&amp;Table13457[[#This Row],[petal_length]]</f>
        <v>&lt;=1.5</v>
      </c>
      <c r="G37" t="str">
        <f>IF($H$3="&lt;","&gt;","&lt;")&amp;Table13457[[#This Row],[petal_width]]</f>
        <v>&gt;0.4</v>
      </c>
      <c r="H37" t="str">
        <f>$H$3&amp;"="&amp;Table13457[[#This Row],[petal_width]]</f>
        <v>&lt;=0.4</v>
      </c>
      <c r="I37">
        <v>5.0999999999999996</v>
      </c>
      <c r="J37">
        <v>3.7</v>
      </c>
      <c r="K37">
        <v>1.5</v>
      </c>
      <c r="L37">
        <v>0.4</v>
      </c>
      <c r="M37">
        <v>0</v>
      </c>
      <c r="N37">
        <f>1-Table13457[[#This Row],[versacolor]]</f>
        <v>1</v>
      </c>
      <c r="O37">
        <f>(SUMIF(Table13457[sepal_length],B37,Table13457[versacolor])+SUMIF(Table13457[sepal_length],A37,Table13457[not versacolor]))/150</f>
        <v>0.28666666666666668</v>
      </c>
      <c r="P37">
        <f>(SUMIF(Table13457[sepal_width],D37,Table13457[versacolor])+SUMIF(Table13457[sepal_width],C37,Table13457[not versacolor]))/150</f>
        <v>0.18666666666666668</v>
      </c>
      <c r="Q37">
        <f>(SUMIF(Table13457[petal_length],F37,Table13457[versacolor])+SUMIF(Table13457[petal_length],E37,Table13457[not versacolor]))/150</f>
        <v>0.28000000000000003</v>
      </c>
      <c r="R37">
        <f>(SUMIF(Table13457[petal_width],H37,Table13457[versacolor])+SUMIF(Table13457[petal_width],G37,Table13457[not versacolor]))/150</f>
        <v>0.20666666666666667</v>
      </c>
    </row>
    <row r="38" spans="1:18" x14ac:dyDescent="0.25">
      <c r="A38" t="str">
        <f>IF($B$3="&lt;","&gt;","&lt;")&amp;Table13457[[#This Row],[sepal_length]]</f>
        <v>&gt;5.7</v>
      </c>
      <c r="B38" t="str">
        <f>$B$3&amp;"="&amp;Table13457[[#This Row],[sepal_length]]</f>
        <v>&lt;=5.7</v>
      </c>
      <c r="C38" t="str">
        <f>IF($D$3="&lt;","&gt;","&lt;")&amp;Table13457[[#This Row],[sepal_width]]</f>
        <v>&gt;4.4</v>
      </c>
      <c r="D38" t="str">
        <f>$D$3&amp;"="&amp;Table13457[[#This Row],[sepal_width]]</f>
        <v>&lt;=4.4</v>
      </c>
      <c r="E38" t="str">
        <f>IF($F$3="&lt;","&gt;","&lt;")&amp;Table13457[[#This Row],[petal_length]]</f>
        <v>&gt;1.5</v>
      </c>
      <c r="F38" t="str">
        <f>$F$3&amp;"="&amp;Table13457[[#This Row],[petal_length]]</f>
        <v>&lt;=1.5</v>
      </c>
      <c r="G38" t="str">
        <f>IF($H$3="&lt;","&gt;","&lt;")&amp;Table13457[[#This Row],[petal_width]]</f>
        <v>&gt;0.4</v>
      </c>
      <c r="H38" t="str">
        <f>$H$3&amp;"="&amp;Table13457[[#This Row],[petal_width]]</f>
        <v>&lt;=0.4</v>
      </c>
      <c r="I38">
        <v>5.7</v>
      </c>
      <c r="J38">
        <v>4.4000000000000004</v>
      </c>
      <c r="K38">
        <v>1.5</v>
      </c>
      <c r="L38">
        <v>0.4</v>
      </c>
      <c r="M38">
        <v>0</v>
      </c>
      <c r="N38">
        <f>1-Table13457[[#This Row],[versacolor]]</f>
        <v>1</v>
      </c>
      <c r="O38">
        <f>(SUMIF(Table13457[sepal_length],B38,Table13457[versacolor])+SUMIF(Table13457[sepal_length],A38,Table13457[not versacolor]))/150</f>
        <v>0.22666666666666666</v>
      </c>
      <c r="P38">
        <f>(SUMIF(Table13457[sepal_width],D38,Table13457[versacolor])+SUMIF(Table13457[sepal_width],C38,Table13457[not versacolor]))/150</f>
        <v>0.10666666666666667</v>
      </c>
      <c r="Q38">
        <f>(SUMIF(Table13457[petal_length],F38,Table13457[versacolor])+SUMIF(Table13457[petal_length],E38,Table13457[not versacolor]))/150</f>
        <v>0.28000000000000003</v>
      </c>
      <c r="R38">
        <f>(SUMIF(Table13457[petal_width],H38,Table13457[versacolor])+SUMIF(Table13457[petal_width],G38,Table13457[not versacolor]))/150</f>
        <v>0.20666666666666667</v>
      </c>
    </row>
    <row r="39" spans="1:18" x14ac:dyDescent="0.25">
      <c r="A39" t="str">
        <f>IF($B$3="&lt;","&gt;","&lt;")&amp;Table13457[[#This Row],[sepal_length]]</f>
        <v>&gt;5</v>
      </c>
      <c r="B39" t="str">
        <f>$B$3&amp;"="&amp;Table13457[[#This Row],[sepal_length]]</f>
        <v>&lt;=5</v>
      </c>
      <c r="C39" t="str">
        <f>IF($D$3="&lt;","&gt;","&lt;")&amp;Table13457[[#This Row],[sepal_width]]</f>
        <v>&gt;3</v>
      </c>
      <c r="D39" t="str">
        <f>$D$3&amp;"="&amp;Table13457[[#This Row],[sepal_width]]</f>
        <v>&lt;=3</v>
      </c>
      <c r="E39" t="str">
        <f>IF($F$3="&lt;","&gt;","&lt;")&amp;Table13457[[#This Row],[petal_length]]</f>
        <v>&gt;1.6</v>
      </c>
      <c r="F39" t="str">
        <f>$F$3&amp;"="&amp;Table13457[[#This Row],[petal_length]]</f>
        <v>&lt;=1.6</v>
      </c>
      <c r="G39" t="str">
        <f>IF($H$3="&lt;","&gt;","&lt;")&amp;Table13457[[#This Row],[petal_width]]</f>
        <v>&gt;0.2</v>
      </c>
      <c r="H39" t="str">
        <f>$H$3&amp;"="&amp;Table13457[[#This Row],[petal_width]]</f>
        <v>&lt;=0.2</v>
      </c>
      <c r="I39">
        <v>5</v>
      </c>
      <c r="J39">
        <v>3</v>
      </c>
      <c r="K39">
        <v>1.6</v>
      </c>
      <c r="L39">
        <v>0.2</v>
      </c>
      <c r="M39">
        <v>0</v>
      </c>
      <c r="N39">
        <f>1-Table13457[[#This Row],[versacolor]]</f>
        <v>1</v>
      </c>
      <c r="O39">
        <f>(SUMIF(Table13457[sepal_length],B39,Table13457[versacolor])+SUMIF(Table13457[sepal_length],A39,Table13457[not versacolor]))/150</f>
        <v>0.34</v>
      </c>
      <c r="P39">
        <f>(SUMIF(Table13457[sepal_width],D39,Table13457[versacolor])+SUMIF(Table13457[sepal_width],C39,Table13457[not versacolor]))/150</f>
        <v>0.44666666666666666</v>
      </c>
      <c r="Q39">
        <f>(SUMIF(Table13457[petal_length],F39,Table13457[versacolor])+SUMIF(Table13457[petal_length],E39,Table13457[not versacolor]))/150</f>
        <v>0.23333333333333334</v>
      </c>
      <c r="R39">
        <f>(SUMIF(Table13457[petal_width],H39,Table13457[versacolor])+SUMIF(Table13457[petal_width],G39,Table13457[not versacolor]))/150</f>
        <v>0.29333333333333333</v>
      </c>
    </row>
    <row r="40" spans="1:18" x14ac:dyDescent="0.25">
      <c r="A40" t="str">
        <f>IF($B$3="&lt;","&gt;","&lt;")&amp;Table13457[[#This Row],[sepal_length]]</f>
        <v>&gt;4.8</v>
      </c>
      <c r="B40" t="str">
        <f>$B$3&amp;"="&amp;Table13457[[#This Row],[sepal_length]]</f>
        <v>&lt;=4.8</v>
      </c>
      <c r="C40" t="str">
        <f>IF($D$3="&lt;","&gt;","&lt;")&amp;Table13457[[#This Row],[sepal_width]]</f>
        <v>&gt;3.1</v>
      </c>
      <c r="D40" t="str">
        <f>$D$3&amp;"="&amp;Table13457[[#This Row],[sepal_width]]</f>
        <v>&lt;=3.1</v>
      </c>
      <c r="E40" t="str">
        <f>IF($F$3="&lt;","&gt;","&lt;")&amp;Table13457[[#This Row],[petal_length]]</f>
        <v>&gt;1.6</v>
      </c>
      <c r="F40" t="str">
        <f>$F$3&amp;"="&amp;Table13457[[#This Row],[petal_length]]</f>
        <v>&lt;=1.6</v>
      </c>
      <c r="G40" t="str">
        <f>IF($H$3="&lt;","&gt;","&lt;")&amp;Table13457[[#This Row],[petal_width]]</f>
        <v>&gt;0.2</v>
      </c>
      <c r="H40" t="str">
        <f>$H$3&amp;"="&amp;Table13457[[#This Row],[petal_width]]</f>
        <v>&lt;=0.2</v>
      </c>
      <c r="I40">
        <v>4.8</v>
      </c>
      <c r="J40">
        <v>3.1</v>
      </c>
      <c r="K40">
        <v>1.6</v>
      </c>
      <c r="L40">
        <v>0.2</v>
      </c>
      <c r="M40">
        <v>0</v>
      </c>
      <c r="N40">
        <f>1-Table13457[[#This Row],[versacolor]]</f>
        <v>1</v>
      </c>
      <c r="O40">
        <f>(SUMIF(Table13457[sepal_length],B40,Table13457[versacolor])+SUMIF(Table13457[sepal_length],A40,Table13457[not versacolor]))/150</f>
        <v>0.42</v>
      </c>
      <c r="P40">
        <f>(SUMIF(Table13457[sepal_width],D40,Table13457[versacolor])+SUMIF(Table13457[sepal_width],C40,Table13457[not versacolor]))/150</f>
        <v>0.40666666666666668</v>
      </c>
      <c r="Q40">
        <f>(SUMIF(Table13457[petal_length],F40,Table13457[versacolor])+SUMIF(Table13457[petal_length],E40,Table13457[not versacolor]))/150</f>
        <v>0.23333333333333334</v>
      </c>
      <c r="R40">
        <f>(SUMIF(Table13457[petal_width],H40,Table13457[versacolor])+SUMIF(Table13457[petal_width],G40,Table13457[not versacolor]))/150</f>
        <v>0.29333333333333333</v>
      </c>
    </row>
    <row r="41" spans="1:18" x14ac:dyDescent="0.25">
      <c r="A41" t="str">
        <f>IF($B$3="&lt;","&gt;","&lt;")&amp;Table13457[[#This Row],[sepal_length]]</f>
        <v>&gt;4.7</v>
      </c>
      <c r="B41" t="str">
        <f>$B$3&amp;"="&amp;Table13457[[#This Row],[sepal_length]]</f>
        <v>&lt;=4.7</v>
      </c>
      <c r="C41" t="str">
        <f>IF($D$3="&lt;","&gt;","&lt;")&amp;Table13457[[#This Row],[sepal_width]]</f>
        <v>&gt;3.2</v>
      </c>
      <c r="D41" t="str">
        <f>$D$3&amp;"="&amp;Table13457[[#This Row],[sepal_width]]</f>
        <v>&lt;=3.2</v>
      </c>
      <c r="E41" t="str">
        <f>IF($F$3="&lt;","&gt;","&lt;")&amp;Table13457[[#This Row],[petal_length]]</f>
        <v>&gt;1.6</v>
      </c>
      <c r="F41" t="str">
        <f>$F$3&amp;"="&amp;Table13457[[#This Row],[petal_length]]</f>
        <v>&lt;=1.6</v>
      </c>
      <c r="G41" t="str">
        <f>IF($H$3="&lt;","&gt;","&lt;")&amp;Table13457[[#This Row],[petal_width]]</f>
        <v>&gt;0.2</v>
      </c>
      <c r="H41" t="str">
        <f>$H$3&amp;"="&amp;Table13457[[#This Row],[petal_width]]</f>
        <v>&lt;=0.2</v>
      </c>
      <c r="I41">
        <v>4.7</v>
      </c>
      <c r="J41">
        <v>3.2</v>
      </c>
      <c r="K41">
        <v>1.6</v>
      </c>
      <c r="L41">
        <v>0.2</v>
      </c>
      <c r="M41">
        <v>0</v>
      </c>
      <c r="N41">
        <f>1-Table13457[[#This Row],[versacolor]]</f>
        <v>1</v>
      </c>
      <c r="O41">
        <f>(SUMIF(Table13457[sepal_length],B41,Table13457[versacolor])+SUMIF(Table13457[sepal_length],A41,Table13457[not versacolor]))/150</f>
        <v>0.45333333333333331</v>
      </c>
      <c r="P41">
        <f>(SUMIF(Table13457[sepal_width],D41,Table13457[versacolor])+SUMIF(Table13457[sepal_width],C41,Table13457[not versacolor]))/150</f>
        <v>0.36</v>
      </c>
      <c r="Q41">
        <f>(SUMIF(Table13457[petal_length],F41,Table13457[versacolor])+SUMIF(Table13457[petal_length],E41,Table13457[not versacolor]))/150</f>
        <v>0.23333333333333334</v>
      </c>
      <c r="R41">
        <f>(SUMIF(Table13457[petal_width],H41,Table13457[versacolor])+SUMIF(Table13457[petal_width],G41,Table13457[not versacolor]))/150</f>
        <v>0.29333333333333333</v>
      </c>
    </row>
    <row r="42" spans="1:18" x14ac:dyDescent="0.25">
      <c r="A42" t="str">
        <f>IF($B$3="&lt;","&gt;","&lt;")&amp;Table13457[[#This Row],[sepal_length]]</f>
        <v>&gt;4.8</v>
      </c>
      <c r="B42" t="str">
        <f>$B$3&amp;"="&amp;Table13457[[#This Row],[sepal_length]]</f>
        <v>&lt;=4.8</v>
      </c>
      <c r="C42" t="str">
        <f>IF($D$3="&lt;","&gt;","&lt;")&amp;Table13457[[#This Row],[sepal_width]]</f>
        <v>&gt;3.4</v>
      </c>
      <c r="D42" t="str">
        <f>$D$3&amp;"="&amp;Table13457[[#This Row],[sepal_width]]</f>
        <v>&lt;=3.4</v>
      </c>
      <c r="E42" t="str">
        <f>IF($F$3="&lt;","&gt;","&lt;")&amp;Table13457[[#This Row],[petal_length]]</f>
        <v>&gt;1.6</v>
      </c>
      <c r="F42" t="str">
        <f>$F$3&amp;"="&amp;Table13457[[#This Row],[petal_length]]</f>
        <v>&lt;=1.6</v>
      </c>
      <c r="G42" t="str">
        <f>IF($H$3="&lt;","&gt;","&lt;")&amp;Table13457[[#This Row],[petal_width]]</f>
        <v>&gt;0.2</v>
      </c>
      <c r="H42" t="str">
        <f>$H$3&amp;"="&amp;Table13457[[#This Row],[petal_width]]</f>
        <v>&lt;=0.2</v>
      </c>
      <c r="I42">
        <v>4.8</v>
      </c>
      <c r="J42">
        <v>3.4</v>
      </c>
      <c r="K42">
        <v>1.6</v>
      </c>
      <c r="L42">
        <v>0.2</v>
      </c>
      <c r="M42">
        <v>0</v>
      </c>
      <c r="N42">
        <f>1-Table13457[[#This Row],[versacolor]]</f>
        <v>1</v>
      </c>
      <c r="O42">
        <f>(SUMIF(Table13457[sepal_length],B42,Table13457[versacolor])+SUMIF(Table13457[sepal_length],A42,Table13457[not versacolor]))/150</f>
        <v>0.42</v>
      </c>
      <c r="P42">
        <f>(SUMIF(Table13457[sepal_width],D42,Table13457[versacolor])+SUMIF(Table13457[sepal_width],C42,Table13457[not versacolor]))/150</f>
        <v>0.26666666666666666</v>
      </c>
      <c r="Q42">
        <f>(SUMIF(Table13457[petal_length],F42,Table13457[versacolor])+SUMIF(Table13457[petal_length],E42,Table13457[not versacolor]))/150</f>
        <v>0.23333333333333334</v>
      </c>
      <c r="R42">
        <f>(SUMIF(Table13457[petal_width],H42,Table13457[versacolor])+SUMIF(Table13457[petal_width],G42,Table13457[not versacolor]))/150</f>
        <v>0.29333333333333333</v>
      </c>
    </row>
    <row r="43" spans="1:18" x14ac:dyDescent="0.25">
      <c r="A43" t="str">
        <f>IF($B$3="&lt;","&gt;","&lt;")&amp;Table13457[[#This Row],[sepal_length]]</f>
        <v>&gt;5.1</v>
      </c>
      <c r="B43" t="str">
        <f>$B$3&amp;"="&amp;Table13457[[#This Row],[sepal_length]]</f>
        <v>&lt;=5.1</v>
      </c>
      <c r="C43" t="str">
        <f>IF($D$3="&lt;","&gt;","&lt;")&amp;Table13457[[#This Row],[sepal_width]]</f>
        <v>&gt;3.8</v>
      </c>
      <c r="D43" t="str">
        <f>$D$3&amp;"="&amp;Table13457[[#This Row],[sepal_width]]</f>
        <v>&lt;=3.8</v>
      </c>
      <c r="E43" t="str">
        <f>IF($F$3="&lt;","&gt;","&lt;")&amp;Table13457[[#This Row],[petal_length]]</f>
        <v>&gt;1.6</v>
      </c>
      <c r="F43" t="str">
        <f>$F$3&amp;"="&amp;Table13457[[#This Row],[petal_length]]</f>
        <v>&lt;=1.6</v>
      </c>
      <c r="G43" t="str">
        <f>IF($H$3="&lt;","&gt;","&lt;")&amp;Table13457[[#This Row],[petal_width]]</f>
        <v>&gt;0.2</v>
      </c>
      <c r="H43" t="str">
        <f>$H$3&amp;"="&amp;Table13457[[#This Row],[petal_width]]</f>
        <v>&lt;=0.2</v>
      </c>
      <c r="I43">
        <v>5.0999999999999996</v>
      </c>
      <c r="J43">
        <v>3.8</v>
      </c>
      <c r="K43">
        <v>1.6</v>
      </c>
      <c r="L43">
        <v>0.2</v>
      </c>
      <c r="M43">
        <v>0</v>
      </c>
      <c r="N43">
        <f>1-Table13457[[#This Row],[versacolor]]</f>
        <v>1</v>
      </c>
      <c r="O43">
        <f>(SUMIF(Table13457[sepal_length],B43,Table13457[versacolor])+SUMIF(Table13457[sepal_length],A43,Table13457[not versacolor]))/150</f>
        <v>0.28666666666666668</v>
      </c>
      <c r="P43">
        <f>(SUMIF(Table13457[sepal_width],D43,Table13457[versacolor])+SUMIF(Table13457[sepal_width],C43,Table13457[not versacolor]))/150</f>
        <v>0.14666666666666667</v>
      </c>
      <c r="Q43">
        <f>(SUMIF(Table13457[petal_length],F43,Table13457[versacolor])+SUMIF(Table13457[petal_length],E43,Table13457[not versacolor]))/150</f>
        <v>0.23333333333333334</v>
      </c>
      <c r="R43">
        <f>(SUMIF(Table13457[petal_width],H43,Table13457[versacolor])+SUMIF(Table13457[petal_width],G43,Table13457[not versacolor]))/150</f>
        <v>0.29333333333333333</v>
      </c>
    </row>
    <row r="44" spans="1:18" x14ac:dyDescent="0.25">
      <c r="A44" t="str">
        <f>IF($B$3="&lt;","&gt;","&lt;")&amp;Table13457[[#This Row],[sepal_length]]</f>
        <v>&gt;5</v>
      </c>
      <c r="B44" t="str">
        <f>$B$3&amp;"="&amp;Table13457[[#This Row],[sepal_length]]</f>
        <v>&lt;=5</v>
      </c>
      <c r="C44" t="str">
        <f>IF($D$3="&lt;","&gt;","&lt;")&amp;Table13457[[#This Row],[sepal_width]]</f>
        <v>&gt;3.4</v>
      </c>
      <c r="D44" t="str">
        <f>$D$3&amp;"="&amp;Table13457[[#This Row],[sepal_width]]</f>
        <v>&lt;=3.4</v>
      </c>
      <c r="E44" t="str">
        <f>IF($F$3="&lt;","&gt;","&lt;")&amp;Table13457[[#This Row],[petal_length]]</f>
        <v>&gt;1.6</v>
      </c>
      <c r="F44" t="str">
        <f>$F$3&amp;"="&amp;Table13457[[#This Row],[petal_length]]</f>
        <v>&lt;=1.6</v>
      </c>
      <c r="G44" t="str">
        <f>IF($H$3="&lt;","&gt;","&lt;")&amp;Table13457[[#This Row],[petal_width]]</f>
        <v>&gt;0.4</v>
      </c>
      <c r="H44" t="str">
        <f>$H$3&amp;"="&amp;Table13457[[#This Row],[petal_width]]</f>
        <v>&lt;=0.4</v>
      </c>
      <c r="I44">
        <v>5</v>
      </c>
      <c r="J44">
        <v>3.4</v>
      </c>
      <c r="K44">
        <v>1.6</v>
      </c>
      <c r="L44">
        <v>0.4</v>
      </c>
      <c r="M44">
        <v>0</v>
      </c>
      <c r="N44">
        <f>1-Table13457[[#This Row],[versacolor]]</f>
        <v>1</v>
      </c>
      <c r="O44">
        <f>(SUMIF(Table13457[sepal_length],B44,Table13457[versacolor])+SUMIF(Table13457[sepal_length],A44,Table13457[not versacolor]))/150</f>
        <v>0.34</v>
      </c>
      <c r="P44">
        <f>(SUMIF(Table13457[sepal_width],D44,Table13457[versacolor])+SUMIF(Table13457[sepal_width],C44,Table13457[not versacolor]))/150</f>
        <v>0.26666666666666666</v>
      </c>
      <c r="Q44">
        <f>(SUMIF(Table13457[petal_length],F44,Table13457[versacolor])+SUMIF(Table13457[petal_length],E44,Table13457[not versacolor]))/150</f>
        <v>0.23333333333333334</v>
      </c>
      <c r="R44">
        <f>(SUMIF(Table13457[petal_width],H44,Table13457[versacolor])+SUMIF(Table13457[petal_width],G44,Table13457[not versacolor]))/150</f>
        <v>0.20666666666666667</v>
      </c>
    </row>
    <row r="45" spans="1:18" x14ac:dyDescent="0.25">
      <c r="A45" t="str">
        <f>IF($B$3="&lt;","&gt;","&lt;")&amp;Table13457[[#This Row],[sepal_length]]</f>
        <v>&gt;5</v>
      </c>
      <c r="B45" t="str">
        <f>$B$3&amp;"="&amp;Table13457[[#This Row],[sepal_length]]</f>
        <v>&lt;=5</v>
      </c>
      <c r="C45" t="str">
        <f>IF($D$3="&lt;","&gt;","&lt;")&amp;Table13457[[#This Row],[sepal_width]]</f>
        <v>&gt;3.5</v>
      </c>
      <c r="D45" t="str">
        <f>$D$3&amp;"="&amp;Table13457[[#This Row],[sepal_width]]</f>
        <v>&lt;=3.5</v>
      </c>
      <c r="E45" t="str">
        <f>IF($F$3="&lt;","&gt;","&lt;")&amp;Table13457[[#This Row],[petal_length]]</f>
        <v>&gt;1.6</v>
      </c>
      <c r="F45" t="str">
        <f>$F$3&amp;"="&amp;Table13457[[#This Row],[petal_length]]</f>
        <v>&lt;=1.6</v>
      </c>
      <c r="G45" t="str">
        <f>IF($H$3="&lt;","&gt;","&lt;")&amp;Table13457[[#This Row],[petal_width]]</f>
        <v>&gt;0.6</v>
      </c>
      <c r="H45" t="str">
        <f>$H$3&amp;"="&amp;Table13457[[#This Row],[petal_width]]</f>
        <v>&lt;=0.6</v>
      </c>
      <c r="I45">
        <v>5</v>
      </c>
      <c r="J45">
        <v>3.5</v>
      </c>
      <c r="K45">
        <v>1.6</v>
      </c>
      <c r="L45">
        <v>0.6</v>
      </c>
      <c r="M45">
        <v>0</v>
      </c>
      <c r="N45">
        <f>1-Table13457[[#This Row],[versacolor]]</f>
        <v>1</v>
      </c>
      <c r="O45">
        <f>(SUMIF(Table13457[sepal_length],B45,Table13457[versacolor])+SUMIF(Table13457[sepal_length],A45,Table13457[not versacolor]))/150</f>
        <v>0.34</v>
      </c>
      <c r="P45">
        <f>(SUMIF(Table13457[sepal_width],D45,Table13457[versacolor])+SUMIF(Table13457[sepal_width],C45,Table13457[not versacolor]))/150</f>
        <v>0.22666666666666666</v>
      </c>
      <c r="Q45">
        <f>(SUMIF(Table13457[petal_length],F45,Table13457[versacolor])+SUMIF(Table13457[petal_length],E45,Table13457[not versacolor]))/150</f>
        <v>0.23333333333333334</v>
      </c>
      <c r="R45">
        <f>(SUMIF(Table13457[petal_width],H45,Table13457[versacolor])+SUMIF(Table13457[petal_width],G45,Table13457[not versacolor]))/150</f>
        <v>0.19333333333333333</v>
      </c>
    </row>
    <row r="46" spans="1:18" x14ac:dyDescent="0.25">
      <c r="A46" t="str">
        <f>IF($B$3="&lt;","&gt;","&lt;")&amp;Table13457[[#This Row],[sepal_length]]</f>
        <v>&gt;5.4</v>
      </c>
      <c r="B46" t="str">
        <f>$B$3&amp;"="&amp;Table13457[[#This Row],[sepal_length]]</f>
        <v>&lt;=5.4</v>
      </c>
      <c r="C46" t="str">
        <f>IF($D$3="&lt;","&gt;","&lt;")&amp;Table13457[[#This Row],[sepal_width]]</f>
        <v>&gt;3.4</v>
      </c>
      <c r="D46" t="str">
        <f>$D$3&amp;"="&amp;Table13457[[#This Row],[sepal_width]]</f>
        <v>&lt;=3.4</v>
      </c>
      <c r="E46" t="str">
        <f>IF($F$3="&lt;","&gt;","&lt;")&amp;Table13457[[#This Row],[petal_length]]</f>
        <v>&gt;1.7</v>
      </c>
      <c r="F46" t="str">
        <f>$F$3&amp;"="&amp;Table13457[[#This Row],[petal_length]]</f>
        <v>&lt;=1.7</v>
      </c>
      <c r="G46" t="str">
        <f>IF($H$3="&lt;","&gt;","&lt;")&amp;Table13457[[#This Row],[petal_width]]</f>
        <v>&gt;0.2</v>
      </c>
      <c r="H46" t="str">
        <f>$H$3&amp;"="&amp;Table13457[[#This Row],[petal_width]]</f>
        <v>&lt;=0.2</v>
      </c>
      <c r="I46">
        <v>5.4</v>
      </c>
      <c r="J46">
        <v>3.4</v>
      </c>
      <c r="K46">
        <v>1.7</v>
      </c>
      <c r="L46">
        <v>0.2</v>
      </c>
      <c r="M46">
        <v>0</v>
      </c>
      <c r="N46">
        <f>1-Table13457[[#This Row],[versacolor]]</f>
        <v>1</v>
      </c>
      <c r="O46">
        <f>(SUMIF(Table13457[sepal_length],B46,Table13457[versacolor])+SUMIF(Table13457[sepal_length],A46,Table13457[not versacolor]))/150</f>
        <v>0.23333333333333334</v>
      </c>
      <c r="P46">
        <f>(SUMIF(Table13457[sepal_width],D46,Table13457[versacolor])+SUMIF(Table13457[sepal_width],C46,Table13457[not versacolor]))/150</f>
        <v>0.26666666666666666</v>
      </c>
      <c r="Q46">
        <f>(SUMIF(Table13457[petal_length],F46,Table13457[versacolor])+SUMIF(Table13457[petal_length],E46,Table13457[not versacolor]))/150</f>
        <v>0.20666666666666667</v>
      </c>
      <c r="R46">
        <f>(SUMIF(Table13457[petal_width],H46,Table13457[versacolor])+SUMIF(Table13457[petal_width],G46,Table13457[not versacolor]))/150</f>
        <v>0.29333333333333333</v>
      </c>
    </row>
    <row r="47" spans="1:18" x14ac:dyDescent="0.25">
      <c r="A47" t="str">
        <f>IF($B$3="&lt;","&gt;","&lt;")&amp;Table13457[[#This Row],[sepal_length]]</f>
        <v>&gt;5.7</v>
      </c>
      <c r="B47" t="str">
        <f>$B$3&amp;"="&amp;Table13457[[#This Row],[sepal_length]]</f>
        <v>&lt;=5.7</v>
      </c>
      <c r="C47" t="str">
        <f>IF($D$3="&lt;","&gt;","&lt;")&amp;Table13457[[#This Row],[sepal_width]]</f>
        <v>&gt;3.8</v>
      </c>
      <c r="D47" t="str">
        <f>$D$3&amp;"="&amp;Table13457[[#This Row],[sepal_width]]</f>
        <v>&lt;=3.8</v>
      </c>
      <c r="E47" t="str">
        <f>IF($F$3="&lt;","&gt;","&lt;")&amp;Table13457[[#This Row],[petal_length]]</f>
        <v>&gt;1.7</v>
      </c>
      <c r="F47" t="str">
        <f>$F$3&amp;"="&amp;Table13457[[#This Row],[petal_length]]</f>
        <v>&lt;=1.7</v>
      </c>
      <c r="G47" t="str">
        <f>IF($H$3="&lt;","&gt;","&lt;")&amp;Table13457[[#This Row],[petal_width]]</f>
        <v>&gt;0.3</v>
      </c>
      <c r="H47" t="str">
        <f>$H$3&amp;"="&amp;Table13457[[#This Row],[petal_width]]</f>
        <v>&lt;=0.3</v>
      </c>
      <c r="I47">
        <v>5.7</v>
      </c>
      <c r="J47">
        <v>3.8</v>
      </c>
      <c r="K47">
        <v>1.7</v>
      </c>
      <c r="L47">
        <v>0.3</v>
      </c>
      <c r="M47">
        <v>0</v>
      </c>
      <c r="N47">
        <f>1-Table13457[[#This Row],[versacolor]]</f>
        <v>1</v>
      </c>
      <c r="O47">
        <f>(SUMIF(Table13457[sepal_length],B47,Table13457[versacolor])+SUMIF(Table13457[sepal_length],A47,Table13457[not versacolor]))/150</f>
        <v>0.22666666666666666</v>
      </c>
      <c r="P47">
        <f>(SUMIF(Table13457[sepal_width],D47,Table13457[versacolor])+SUMIF(Table13457[sepal_width],C47,Table13457[not versacolor]))/150</f>
        <v>0.14666666666666667</v>
      </c>
      <c r="Q47">
        <f>(SUMIF(Table13457[petal_length],F47,Table13457[versacolor])+SUMIF(Table13457[petal_length],E47,Table13457[not versacolor]))/150</f>
        <v>0.20666666666666667</v>
      </c>
      <c r="R47">
        <f>(SUMIF(Table13457[petal_width],H47,Table13457[versacolor])+SUMIF(Table13457[petal_width],G47,Table13457[not versacolor]))/150</f>
        <v>0.25333333333333335</v>
      </c>
    </row>
    <row r="48" spans="1:18" x14ac:dyDescent="0.25">
      <c r="A48" t="str">
        <f>IF($B$3="&lt;","&gt;","&lt;")&amp;Table13457[[#This Row],[sepal_length]]</f>
        <v>&gt;5.4</v>
      </c>
      <c r="B48" t="str">
        <f>$B$3&amp;"="&amp;Table13457[[#This Row],[sepal_length]]</f>
        <v>&lt;=5.4</v>
      </c>
      <c r="C48" t="str">
        <f>IF($D$3="&lt;","&gt;","&lt;")&amp;Table13457[[#This Row],[sepal_width]]</f>
        <v>&gt;3.9</v>
      </c>
      <c r="D48" t="str">
        <f>$D$3&amp;"="&amp;Table13457[[#This Row],[sepal_width]]</f>
        <v>&lt;=3.9</v>
      </c>
      <c r="E48" t="str">
        <f>IF($F$3="&lt;","&gt;","&lt;")&amp;Table13457[[#This Row],[petal_length]]</f>
        <v>&gt;1.7</v>
      </c>
      <c r="F48" t="str">
        <f>$F$3&amp;"="&amp;Table13457[[#This Row],[petal_length]]</f>
        <v>&lt;=1.7</v>
      </c>
      <c r="G48" t="str">
        <f>IF($H$3="&lt;","&gt;","&lt;")&amp;Table13457[[#This Row],[petal_width]]</f>
        <v>&gt;0.4</v>
      </c>
      <c r="H48" t="str">
        <f>$H$3&amp;"="&amp;Table13457[[#This Row],[petal_width]]</f>
        <v>&lt;=0.4</v>
      </c>
      <c r="I48">
        <v>5.4</v>
      </c>
      <c r="J48">
        <v>3.9</v>
      </c>
      <c r="K48">
        <v>1.7</v>
      </c>
      <c r="L48">
        <v>0.4</v>
      </c>
      <c r="M48">
        <v>0</v>
      </c>
      <c r="N48">
        <f>1-Table13457[[#This Row],[versacolor]]</f>
        <v>1</v>
      </c>
      <c r="O48">
        <f>(SUMIF(Table13457[sepal_length],B48,Table13457[versacolor])+SUMIF(Table13457[sepal_length],A48,Table13457[not versacolor]))/150</f>
        <v>0.23333333333333334</v>
      </c>
      <c r="P48">
        <f>(SUMIF(Table13457[sepal_width],D48,Table13457[versacolor])+SUMIF(Table13457[sepal_width],C48,Table13457[not versacolor]))/150</f>
        <v>0.13333333333333333</v>
      </c>
      <c r="Q48">
        <f>(SUMIF(Table13457[petal_length],F48,Table13457[versacolor])+SUMIF(Table13457[petal_length],E48,Table13457[not versacolor]))/150</f>
        <v>0.20666666666666667</v>
      </c>
      <c r="R48">
        <f>(SUMIF(Table13457[petal_width],H48,Table13457[versacolor])+SUMIF(Table13457[petal_width],G48,Table13457[not versacolor]))/150</f>
        <v>0.20666666666666667</v>
      </c>
    </row>
    <row r="49" spans="1:18" x14ac:dyDescent="0.25">
      <c r="A49" t="str">
        <f>IF($B$3="&lt;","&gt;","&lt;")&amp;Table13457[[#This Row],[sepal_length]]</f>
        <v>&gt;5.1</v>
      </c>
      <c r="B49" t="str">
        <f>$B$3&amp;"="&amp;Table13457[[#This Row],[sepal_length]]</f>
        <v>&lt;=5.1</v>
      </c>
      <c r="C49" t="str">
        <f>IF($D$3="&lt;","&gt;","&lt;")&amp;Table13457[[#This Row],[sepal_width]]</f>
        <v>&gt;3.3</v>
      </c>
      <c r="D49" t="str">
        <f>$D$3&amp;"="&amp;Table13457[[#This Row],[sepal_width]]</f>
        <v>&lt;=3.3</v>
      </c>
      <c r="E49" t="str">
        <f>IF($F$3="&lt;","&gt;","&lt;")&amp;Table13457[[#This Row],[petal_length]]</f>
        <v>&gt;1.7</v>
      </c>
      <c r="F49" t="str">
        <f>$F$3&amp;"="&amp;Table13457[[#This Row],[petal_length]]</f>
        <v>&lt;=1.7</v>
      </c>
      <c r="G49" t="str">
        <f>IF($H$3="&lt;","&gt;","&lt;")&amp;Table13457[[#This Row],[petal_width]]</f>
        <v>&gt;0.5</v>
      </c>
      <c r="H49" t="str">
        <f>$H$3&amp;"="&amp;Table13457[[#This Row],[petal_width]]</f>
        <v>&lt;=0.5</v>
      </c>
      <c r="I49">
        <v>5.0999999999999996</v>
      </c>
      <c r="J49">
        <v>3.3</v>
      </c>
      <c r="K49">
        <v>1.7</v>
      </c>
      <c r="L49">
        <v>0.5</v>
      </c>
      <c r="M49">
        <v>0</v>
      </c>
      <c r="N49">
        <f>1-Table13457[[#This Row],[versacolor]]</f>
        <v>1</v>
      </c>
      <c r="O49">
        <f>(SUMIF(Table13457[sepal_length],B49,Table13457[versacolor])+SUMIF(Table13457[sepal_length],A49,Table13457[not versacolor]))/150</f>
        <v>0.28666666666666668</v>
      </c>
      <c r="P49">
        <f>(SUMIF(Table13457[sepal_width],D49,Table13457[versacolor])+SUMIF(Table13457[sepal_width],C49,Table13457[not versacolor]))/150</f>
        <v>0.33333333333333331</v>
      </c>
      <c r="Q49">
        <f>(SUMIF(Table13457[petal_length],F49,Table13457[versacolor])+SUMIF(Table13457[petal_length],E49,Table13457[not versacolor]))/150</f>
        <v>0.20666666666666667</v>
      </c>
      <c r="R49">
        <f>(SUMIF(Table13457[petal_width],H49,Table13457[versacolor])+SUMIF(Table13457[petal_width],G49,Table13457[not versacolor]))/150</f>
        <v>0.2</v>
      </c>
    </row>
    <row r="50" spans="1:18" x14ac:dyDescent="0.25">
      <c r="A50" t="str">
        <f>IF($B$3="&lt;","&gt;","&lt;")&amp;Table13457[[#This Row],[sepal_length]]</f>
        <v>&gt;4.8</v>
      </c>
      <c r="B50" t="str">
        <f>$B$3&amp;"="&amp;Table13457[[#This Row],[sepal_length]]</f>
        <v>&lt;=4.8</v>
      </c>
      <c r="C50" t="str">
        <f>IF($D$3="&lt;","&gt;","&lt;")&amp;Table13457[[#This Row],[sepal_width]]</f>
        <v>&gt;3.4</v>
      </c>
      <c r="D50" t="str">
        <f>$D$3&amp;"="&amp;Table13457[[#This Row],[sepal_width]]</f>
        <v>&lt;=3.4</v>
      </c>
      <c r="E50" t="str">
        <f>IF($F$3="&lt;","&gt;","&lt;")&amp;Table13457[[#This Row],[petal_length]]</f>
        <v>&gt;1.9</v>
      </c>
      <c r="F50" t="str">
        <f>$F$3&amp;"="&amp;Table13457[[#This Row],[petal_length]]</f>
        <v>&lt;=1.9</v>
      </c>
      <c r="G50" t="str">
        <f>IF($H$3="&lt;","&gt;","&lt;")&amp;Table13457[[#This Row],[petal_width]]</f>
        <v>&gt;0.2</v>
      </c>
      <c r="H50" t="str">
        <f>$H$3&amp;"="&amp;Table13457[[#This Row],[petal_width]]</f>
        <v>&lt;=0.2</v>
      </c>
      <c r="I50">
        <v>4.8</v>
      </c>
      <c r="J50">
        <v>3.4</v>
      </c>
      <c r="K50">
        <v>1.9</v>
      </c>
      <c r="L50">
        <v>0.2</v>
      </c>
      <c r="M50">
        <v>0</v>
      </c>
      <c r="N50">
        <f>1-Table13457[[#This Row],[versacolor]]</f>
        <v>1</v>
      </c>
      <c r="O50">
        <f>(SUMIF(Table13457[sepal_length],B50,Table13457[versacolor])+SUMIF(Table13457[sepal_length],A50,Table13457[not versacolor]))/150</f>
        <v>0.42</v>
      </c>
      <c r="P50">
        <f>(SUMIF(Table13457[sepal_width],D50,Table13457[versacolor])+SUMIF(Table13457[sepal_width],C50,Table13457[not versacolor]))/150</f>
        <v>0.26666666666666666</v>
      </c>
      <c r="Q50">
        <f>(SUMIF(Table13457[petal_length],F50,Table13457[versacolor])+SUMIF(Table13457[petal_length],E50,Table13457[not versacolor]))/150</f>
        <v>0.19333333333333333</v>
      </c>
      <c r="R50">
        <f>(SUMIF(Table13457[petal_width],H50,Table13457[versacolor])+SUMIF(Table13457[petal_width],G50,Table13457[not versacolor]))/150</f>
        <v>0.29333333333333333</v>
      </c>
    </row>
    <row r="51" spans="1:18" x14ac:dyDescent="0.25">
      <c r="A51" t="str">
        <f>IF($B$3="&lt;","&gt;","&lt;")&amp;Table13457[[#This Row],[sepal_length]]</f>
        <v>&gt;5.1</v>
      </c>
      <c r="B51" t="str">
        <f>$B$3&amp;"="&amp;Table13457[[#This Row],[sepal_length]]</f>
        <v>&lt;=5.1</v>
      </c>
      <c r="C51" t="str">
        <f>IF($D$3="&lt;","&gt;","&lt;")&amp;Table13457[[#This Row],[sepal_width]]</f>
        <v>&gt;3.8</v>
      </c>
      <c r="D51" t="str">
        <f>$D$3&amp;"="&amp;Table13457[[#This Row],[sepal_width]]</f>
        <v>&lt;=3.8</v>
      </c>
      <c r="E51" t="str">
        <f>IF($F$3="&lt;","&gt;","&lt;")&amp;Table13457[[#This Row],[petal_length]]</f>
        <v>&gt;1.9</v>
      </c>
      <c r="F51" t="str">
        <f>$F$3&amp;"="&amp;Table13457[[#This Row],[petal_length]]</f>
        <v>&lt;=1.9</v>
      </c>
      <c r="G51" t="str">
        <f>IF($H$3="&lt;","&gt;","&lt;")&amp;Table13457[[#This Row],[petal_width]]</f>
        <v>&gt;0.4</v>
      </c>
      <c r="H51" t="str">
        <f>$H$3&amp;"="&amp;Table13457[[#This Row],[petal_width]]</f>
        <v>&lt;=0.4</v>
      </c>
      <c r="I51">
        <v>5.0999999999999996</v>
      </c>
      <c r="J51">
        <v>3.8</v>
      </c>
      <c r="K51">
        <v>1.9</v>
      </c>
      <c r="L51">
        <v>0.4</v>
      </c>
      <c r="M51">
        <v>0</v>
      </c>
      <c r="N51">
        <f>1-Table13457[[#This Row],[versacolor]]</f>
        <v>1</v>
      </c>
      <c r="O51">
        <f>(SUMIF(Table13457[sepal_length],B51,Table13457[versacolor])+SUMIF(Table13457[sepal_length],A51,Table13457[not versacolor]))/150</f>
        <v>0.28666666666666668</v>
      </c>
      <c r="P51">
        <f>(SUMIF(Table13457[sepal_width],D51,Table13457[versacolor])+SUMIF(Table13457[sepal_width],C51,Table13457[not versacolor]))/150</f>
        <v>0.14666666666666667</v>
      </c>
      <c r="Q51">
        <f>(SUMIF(Table13457[petal_length],F51,Table13457[versacolor])+SUMIF(Table13457[petal_length],E51,Table13457[not versacolor]))/150</f>
        <v>0.19333333333333333</v>
      </c>
      <c r="R51">
        <f>(SUMIF(Table13457[petal_width],H51,Table13457[versacolor])+SUMIF(Table13457[petal_width],G51,Table13457[not versacolor]))/150</f>
        <v>0.20666666666666667</v>
      </c>
    </row>
    <row r="52" spans="1:18" x14ac:dyDescent="0.25">
      <c r="A52" t="str">
        <f>IF($B$3="&lt;","&gt;","&lt;")&amp;Table13457[[#This Row],[sepal_length]]</f>
        <v>&gt;5.6</v>
      </c>
      <c r="B52" t="str">
        <f>$B$3&amp;"="&amp;Table13457[[#This Row],[sepal_length]]</f>
        <v>&lt;=5.6</v>
      </c>
      <c r="C52" t="str">
        <f>IF($D$3="&lt;","&gt;","&lt;")&amp;Table13457[[#This Row],[sepal_width]]</f>
        <v>&gt;3</v>
      </c>
      <c r="D52" t="str">
        <f>$D$3&amp;"="&amp;Table13457[[#This Row],[sepal_width]]</f>
        <v>&lt;=3</v>
      </c>
      <c r="E52" t="str">
        <f>IF($F$3="&lt;","&gt;","&lt;")&amp;Table13457[[#This Row],[petal_length]]</f>
        <v>&gt;4.1</v>
      </c>
      <c r="F52" t="str">
        <f>$F$3&amp;"="&amp;Table13457[[#This Row],[petal_length]]</f>
        <v>&lt;=4.1</v>
      </c>
      <c r="G52" t="str">
        <f>IF($H$3="&lt;","&gt;","&lt;")&amp;Table13457[[#This Row],[petal_width]]</f>
        <v>&gt;1.3</v>
      </c>
      <c r="H52" t="str">
        <f>$H$3&amp;"="&amp;Table13457[[#This Row],[petal_width]]</f>
        <v>&lt;=1.3</v>
      </c>
      <c r="I52">
        <v>5.6</v>
      </c>
      <c r="J52">
        <v>3</v>
      </c>
      <c r="K52">
        <v>4.0999999999999996</v>
      </c>
      <c r="L52">
        <v>1.3</v>
      </c>
      <c r="M52">
        <v>1</v>
      </c>
      <c r="N52">
        <f>1-Table13457[[#This Row],[versacolor]]</f>
        <v>0</v>
      </c>
      <c r="O52">
        <f>(SUMIF(Table13457[sepal_length],B52,Table13457[versacolor])+SUMIF(Table13457[sepal_length],A52,Table13457[not versacolor]))/150</f>
        <v>0.23333333333333334</v>
      </c>
      <c r="P52">
        <f>(SUMIF(Table13457[sepal_width],D52,Table13457[versacolor])+SUMIF(Table13457[sepal_width],C52,Table13457[not versacolor]))/150</f>
        <v>0.44666666666666666</v>
      </c>
      <c r="Q52">
        <f>(SUMIF(Table13457[petal_length],F52,Table13457[versacolor])+SUMIF(Table13457[petal_length],E52,Table13457[not versacolor]))/150</f>
        <v>0.2</v>
      </c>
      <c r="R52">
        <f>(SUMIF(Table13457[petal_width],H52,Table13457[versacolor])+SUMIF(Table13457[petal_width],G52,Table13457[not versacolor]))/150</f>
        <v>0.20666666666666667</v>
      </c>
    </row>
    <row r="53" spans="1:18" x14ac:dyDescent="0.25">
      <c r="A53" t="str">
        <f>IF($B$3="&lt;","&gt;","&lt;")&amp;Table13457[[#This Row],[sepal_length]]</f>
        <v>&gt;5.7</v>
      </c>
      <c r="B53" t="str">
        <f>$B$3&amp;"="&amp;Table13457[[#This Row],[sepal_length]]</f>
        <v>&lt;=5.7</v>
      </c>
      <c r="C53" t="str">
        <f>IF($D$3="&lt;","&gt;","&lt;")&amp;Table13457[[#This Row],[sepal_width]]</f>
        <v>&gt;3</v>
      </c>
      <c r="D53" t="str">
        <f>$D$3&amp;"="&amp;Table13457[[#This Row],[sepal_width]]</f>
        <v>&lt;=3</v>
      </c>
      <c r="E53" t="str">
        <f>IF($F$3="&lt;","&gt;","&lt;")&amp;Table13457[[#This Row],[petal_length]]</f>
        <v>&gt;4.2</v>
      </c>
      <c r="F53" t="str">
        <f>$F$3&amp;"="&amp;Table13457[[#This Row],[petal_length]]</f>
        <v>&lt;=4.2</v>
      </c>
      <c r="G53" t="str">
        <f>IF($H$3="&lt;","&gt;","&lt;")&amp;Table13457[[#This Row],[petal_width]]</f>
        <v>&gt;1.2</v>
      </c>
      <c r="H53" t="str">
        <f>$H$3&amp;"="&amp;Table13457[[#This Row],[petal_width]]</f>
        <v>&lt;=1.2</v>
      </c>
      <c r="I53">
        <v>5.7</v>
      </c>
      <c r="J53">
        <v>3</v>
      </c>
      <c r="K53">
        <v>4.2</v>
      </c>
      <c r="L53">
        <v>1.2</v>
      </c>
      <c r="M53">
        <v>1</v>
      </c>
      <c r="N53">
        <f>1-Table13457[[#This Row],[versacolor]]</f>
        <v>0</v>
      </c>
      <c r="O53">
        <f>(SUMIF(Table13457[sepal_length],B53,Table13457[versacolor])+SUMIF(Table13457[sepal_length],A53,Table13457[not versacolor]))/150</f>
        <v>0.22666666666666666</v>
      </c>
      <c r="P53">
        <f>(SUMIF(Table13457[sepal_width],D53,Table13457[versacolor])+SUMIF(Table13457[sepal_width],C53,Table13457[not versacolor]))/150</f>
        <v>0.44666666666666666</v>
      </c>
      <c r="Q53">
        <f>(SUMIF(Table13457[petal_length],F53,Table13457[versacolor])+SUMIF(Table13457[petal_length],E53,Table13457[not versacolor]))/150</f>
        <v>0.21333333333333335</v>
      </c>
      <c r="R53">
        <f>(SUMIF(Table13457[petal_width],H53,Table13457[versacolor])+SUMIF(Table13457[petal_width],G53,Table13457[not versacolor]))/150</f>
        <v>0.2</v>
      </c>
    </row>
    <row r="54" spans="1:18" x14ac:dyDescent="0.25">
      <c r="A54" t="str">
        <f>IF($B$3="&lt;","&gt;","&lt;")&amp;Table13457[[#This Row],[sepal_length]]</f>
        <v>&gt;5.9</v>
      </c>
      <c r="B54" t="str">
        <f>$B$3&amp;"="&amp;Table13457[[#This Row],[sepal_length]]</f>
        <v>&lt;=5.9</v>
      </c>
      <c r="C54" t="str">
        <f>IF($D$3="&lt;","&gt;","&lt;")&amp;Table13457[[#This Row],[sepal_width]]</f>
        <v>&gt;3</v>
      </c>
      <c r="D54" t="str">
        <f>$D$3&amp;"="&amp;Table13457[[#This Row],[sepal_width]]</f>
        <v>&lt;=3</v>
      </c>
      <c r="E54" t="str">
        <f>IF($F$3="&lt;","&gt;","&lt;")&amp;Table13457[[#This Row],[petal_length]]</f>
        <v>&gt;4.2</v>
      </c>
      <c r="F54" t="str">
        <f>$F$3&amp;"="&amp;Table13457[[#This Row],[petal_length]]</f>
        <v>&lt;=4.2</v>
      </c>
      <c r="G54" t="str">
        <f>IF($H$3="&lt;","&gt;","&lt;")&amp;Table13457[[#This Row],[petal_width]]</f>
        <v>&gt;1.5</v>
      </c>
      <c r="H54" t="str">
        <f>$H$3&amp;"="&amp;Table13457[[#This Row],[petal_width]]</f>
        <v>&lt;=1.5</v>
      </c>
      <c r="I54">
        <v>5.9</v>
      </c>
      <c r="J54">
        <v>3</v>
      </c>
      <c r="K54">
        <v>4.2</v>
      </c>
      <c r="L54">
        <v>1.5</v>
      </c>
      <c r="M54">
        <v>1</v>
      </c>
      <c r="N54">
        <f>1-Table13457[[#This Row],[versacolor]]</f>
        <v>0</v>
      </c>
      <c r="O54">
        <f>(SUMIF(Table13457[sepal_length],B54,Table13457[versacolor])+SUMIF(Table13457[sepal_length],A54,Table13457[not versacolor]))/150</f>
        <v>0.22666666666666666</v>
      </c>
      <c r="P54">
        <f>(SUMIF(Table13457[sepal_width],D54,Table13457[versacolor])+SUMIF(Table13457[sepal_width],C54,Table13457[not versacolor]))/150</f>
        <v>0.44666666666666666</v>
      </c>
      <c r="Q54">
        <f>(SUMIF(Table13457[petal_length],F54,Table13457[versacolor])+SUMIF(Table13457[petal_length],E54,Table13457[not versacolor]))/150</f>
        <v>0.21333333333333335</v>
      </c>
      <c r="R54">
        <f>(SUMIF(Table13457[petal_width],H54,Table13457[versacolor])+SUMIF(Table13457[petal_width],G54,Table13457[not versacolor]))/150</f>
        <v>0.27333333333333332</v>
      </c>
    </row>
    <row r="55" spans="1:18" x14ac:dyDescent="0.25">
      <c r="A55" t="str">
        <f>IF($B$3="&lt;","&gt;","&lt;")&amp;Table13457[[#This Row],[sepal_length]]</f>
        <v>&gt;6.6</v>
      </c>
      <c r="B55" t="str">
        <f>$B$3&amp;"="&amp;Table13457[[#This Row],[sepal_length]]</f>
        <v>&lt;=6.6</v>
      </c>
      <c r="C55" t="str">
        <f>IF($D$3="&lt;","&gt;","&lt;")&amp;Table13457[[#This Row],[sepal_width]]</f>
        <v>&gt;3</v>
      </c>
      <c r="D55" t="str">
        <f>$D$3&amp;"="&amp;Table13457[[#This Row],[sepal_width]]</f>
        <v>&lt;=3</v>
      </c>
      <c r="E55" t="str">
        <f>IF($F$3="&lt;","&gt;","&lt;")&amp;Table13457[[#This Row],[petal_length]]</f>
        <v>&gt;4.4</v>
      </c>
      <c r="F55" t="str">
        <f>$F$3&amp;"="&amp;Table13457[[#This Row],[petal_length]]</f>
        <v>&lt;=4.4</v>
      </c>
      <c r="G55" t="str">
        <f>IF($H$3="&lt;","&gt;","&lt;")&amp;Table13457[[#This Row],[petal_width]]</f>
        <v>&gt;1.4</v>
      </c>
      <c r="H55" t="str">
        <f>$H$3&amp;"="&amp;Table13457[[#This Row],[petal_width]]</f>
        <v>&lt;=1.4</v>
      </c>
      <c r="I55">
        <v>6.6</v>
      </c>
      <c r="J55">
        <v>3</v>
      </c>
      <c r="K55">
        <v>4.4000000000000004</v>
      </c>
      <c r="L55">
        <v>1.4</v>
      </c>
      <c r="M55">
        <v>1</v>
      </c>
      <c r="N55">
        <f>1-Table13457[[#This Row],[versacolor]]</f>
        <v>0</v>
      </c>
      <c r="O55">
        <f>(SUMIF(Table13457[sepal_length],B55,Table13457[versacolor])+SUMIF(Table13457[sepal_length],A55,Table13457[not versacolor]))/150</f>
        <v>0.18666666666666668</v>
      </c>
      <c r="P55">
        <f>(SUMIF(Table13457[sepal_width],D55,Table13457[versacolor])+SUMIF(Table13457[sepal_width],C55,Table13457[not versacolor]))/150</f>
        <v>0.44666666666666666</v>
      </c>
      <c r="Q55">
        <f>(SUMIF(Table13457[petal_length],F55,Table13457[versacolor])+SUMIF(Table13457[petal_length],E55,Table13457[not versacolor]))/150</f>
        <v>0.22666666666666666</v>
      </c>
      <c r="R55">
        <f>(SUMIF(Table13457[petal_width],H55,Table13457[versacolor])+SUMIF(Table13457[petal_width],G55,Table13457[not versacolor]))/150</f>
        <v>0.23333333333333334</v>
      </c>
    </row>
    <row r="56" spans="1:18" x14ac:dyDescent="0.25">
      <c r="A56" t="str">
        <f>IF($B$3="&lt;","&gt;","&lt;")&amp;Table13457[[#This Row],[sepal_length]]</f>
        <v>&gt;6.7</v>
      </c>
      <c r="B56" t="str">
        <f>$B$3&amp;"="&amp;Table13457[[#This Row],[sepal_length]]</f>
        <v>&lt;=6.7</v>
      </c>
      <c r="C56" t="str">
        <f>IF($D$3="&lt;","&gt;","&lt;")&amp;Table13457[[#This Row],[sepal_width]]</f>
        <v>&gt;3.1</v>
      </c>
      <c r="D56" t="str">
        <f>$D$3&amp;"="&amp;Table13457[[#This Row],[sepal_width]]</f>
        <v>&lt;=3.1</v>
      </c>
      <c r="E56" t="str">
        <f>IF($F$3="&lt;","&gt;","&lt;")&amp;Table13457[[#This Row],[petal_length]]</f>
        <v>&gt;4.4</v>
      </c>
      <c r="F56" t="str">
        <f>$F$3&amp;"="&amp;Table13457[[#This Row],[petal_length]]</f>
        <v>&lt;=4.4</v>
      </c>
      <c r="G56" t="str">
        <f>IF($H$3="&lt;","&gt;","&lt;")&amp;Table13457[[#This Row],[petal_width]]</f>
        <v>&gt;1.4</v>
      </c>
      <c r="H56" t="str">
        <f>$H$3&amp;"="&amp;Table13457[[#This Row],[petal_width]]</f>
        <v>&lt;=1.4</v>
      </c>
      <c r="I56">
        <v>6.7</v>
      </c>
      <c r="J56">
        <v>3.1</v>
      </c>
      <c r="K56">
        <v>4.4000000000000004</v>
      </c>
      <c r="L56">
        <v>1.4</v>
      </c>
      <c r="M56">
        <v>1</v>
      </c>
      <c r="N56">
        <f>1-Table13457[[#This Row],[versacolor]]</f>
        <v>0</v>
      </c>
      <c r="O56">
        <f>(SUMIF(Table13457[sepal_length],B56,Table13457[versacolor])+SUMIF(Table13457[sepal_length],A56,Table13457[not versacolor]))/150</f>
        <v>0.18</v>
      </c>
      <c r="P56">
        <f>(SUMIF(Table13457[sepal_width],D56,Table13457[versacolor])+SUMIF(Table13457[sepal_width],C56,Table13457[not versacolor]))/150</f>
        <v>0.40666666666666668</v>
      </c>
      <c r="Q56">
        <f>(SUMIF(Table13457[petal_length],F56,Table13457[versacolor])+SUMIF(Table13457[petal_length],E56,Table13457[not versacolor]))/150</f>
        <v>0.22666666666666666</v>
      </c>
      <c r="R56">
        <f>(SUMIF(Table13457[petal_width],H56,Table13457[versacolor])+SUMIF(Table13457[petal_width],G56,Table13457[not versacolor]))/150</f>
        <v>0.23333333333333334</v>
      </c>
    </row>
    <row r="57" spans="1:18" x14ac:dyDescent="0.25">
      <c r="A57" t="str">
        <f>IF($B$3="&lt;","&gt;","&lt;")&amp;Table13457[[#This Row],[sepal_length]]</f>
        <v>&gt;5.4</v>
      </c>
      <c r="B57" t="str">
        <f>$B$3&amp;"="&amp;Table13457[[#This Row],[sepal_length]]</f>
        <v>&lt;=5.4</v>
      </c>
      <c r="C57" t="str">
        <f>IF($D$3="&lt;","&gt;","&lt;")&amp;Table13457[[#This Row],[sepal_width]]</f>
        <v>&gt;3</v>
      </c>
      <c r="D57" t="str">
        <f>$D$3&amp;"="&amp;Table13457[[#This Row],[sepal_width]]</f>
        <v>&lt;=3</v>
      </c>
      <c r="E57" t="str">
        <f>IF($F$3="&lt;","&gt;","&lt;")&amp;Table13457[[#This Row],[petal_length]]</f>
        <v>&gt;4.5</v>
      </c>
      <c r="F57" t="str">
        <f>$F$3&amp;"="&amp;Table13457[[#This Row],[petal_length]]</f>
        <v>&lt;=4.5</v>
      </c>
      <c r="G57" t="str">
        <f>IF($H$3="&lt;","&gt;","&lt;")&amp;Table13457[[#This Row],[petal_width]]</f>
        <v>&gt;1.5</v>
      </c>
      <c r="H57" t="str">
        <f>$H$3&amp;"="&amp;Table13457[[#This Row],[petal_width]]</f>
        <v>&lt;=1.5</v>
      </c>
      <c r="I57">
        <v>5.4</v>
      </c>
      <c r="J57">
        <v>3</v>
      </c>
      <c r="K57">
        <v>4.5</v>
      </c>
      <c r="L57">
        <v>1.5</v>
      </c>
      <c r="M57">
        <v>1</v>
      </c>
      <c r="N57">
        <f>1-Table13457[[#This Row],[versacolor]]</f>
        <v>0</v>
      </c>
      <c r="O57">
        <f>(SUMIF(Table13457[sepal_length],B57,Table13457[versacolor])+SUMIF(Table13457[sepal_length],A57,Table13457[not versacolor]))/150</f>
        <v>0.23333333333333334</v>
      </c>
      <c r="P57">
        <f>(SUMIF(Table13457[sepal_width],D57,Table13457[versacolor])+SUMIF(Table13457[sepal_width],C57,Table13457[not versacolor]))/150</f>
        <v>0.44666666666666666</v>
      </c>
      <c r="Q57">
        <f>(SUMIF(Table13457[petal_length],F57,Table13457[versacolor])+SUMIF(Table13457[petal_length],E57,Table13457[not versacolor]))/150</f>
        <v>0.25333333333333335</v>
      </c>
      <c r="R57">
        <f>(SUMIF(Table13457[petal_width],H57,Table13457[versacolor])+SUMIF(Table13457[petal_width],G57,Table13457[not versacolor]))/150</f>
        <v>0.27333333333333332</v>
      </c>
    </row>
    <row r="58" spans="1:18" x14ac:dyDescent="0.25">
      <c r="A58" t="str">
        <f>IF($B$3="&lt;","&gt;","&lt;")&amp;Table13457[[#This Row],[sepal_length]]</f>
        <v>&gt;5.6</v>
      </c>
      <c r="B58" t="str">
        <f>$B$3&amp;"="&amp;Table13457[[#This Row],[sepal_length]]</f>
        <v>&lt;=5.6</v>
      </c>
      <c r="C58" t="str">
        <f>IF($D$3="&lt;","&gt;","&lt;")&amp;Table13457[[#This Row],[sepal_width]]</f>
        <v>&gt;3</v>
      </c>
      <c r="D58" t="str">
        <f>$D$3&amp;"="&amp;Table13457[[#This Row],[sepal_width]]</f>
        <v>&lt;=3</v>
      </c>
      <c r="E58" t="str">
        <f>IF($F$3="&lt;","&gt;","&lt;")&amp;Table13457[[#This Row],[petal_length]]</f>
        <v>&gt;4.5</v>
      </c>
      <c r="F58" t="str">
        <f>$F$3&amp;"="&amp;Table13457[[#This Row],[petal_length]]</f>
        <v>&lt;=4.5</v>
      </c>
      <c r="G58" t="str">
        <f>IF($H$3="&lt;","&gt;","&lt;")&amp;Table13457[[#This Row],[petal_width]]</f>
        <v>&gt;1.5</v>
      </c>
      <c r="H58" t="str">
        <f>$H$3&amp;"="&amp;Table13457[[#This Row],[petal_width]]</f>
        <v>&lt;=1.5</v>
      </c>
      <c r="I58">
        <v>5.6</v>
      </c>
      <c r="J58">
        <v>3</v>
      </c>
      <c r="K58">
        <v>4.5</v>
      </c>
      <c r="L58">
        <v>1.5</v>
      </c>
      <c r="M58">
        <v>1</v>
      </c>
      <c r="N58">
        <f>1-Table13457[[#This Row],[versacolor]]</f>
        <v>0</v>
      </c>
      <c r="O58">
        <f>(SUMIF(Table13457[sepal_length],B58,Table13457[versacolor])+SUMIF(Table13457[sepal_length],A58,Table13457[not versacolor]))/150</f>
        <v>0.23333333333333334</v>
      </c>
      <c r="P58">
        <f>(SUMIF(Table13457[sepal_width],D58,Table13457[versacolor])+SUMIF(Table13457[sepal_width],C58,Table13457[not versacolor]))/150</f>
        <v>0.44666666666666666</v>
      </c>
      <c r="Q58">
        <f>(SUMIF(Table13457[petal_length],F58,Table13457[versacolor])+SUMIF(Table13457[petal_length],E58,Table13457[not versacolor]))/150</f>
        <v>0.25333333333333335</v>
      </c>
      <c r="R58">
        <f>(SUMIF(Table13457[petal_width],H58,Table13457[versacolor])+SUMIF(Table13457[petal_width],G58,Table13457[not versacolor]))/150</f>
        <v>0.27333333333333332</v>
      </c>
    </row>
    <row r="59" spans="1:18" x14ac:dyDescent="0.25">
      <c r="A59" t="str">
        <f>IF($B$3="&lt;","&gt;","&lt;")&amp;Table13457[[#This Row],[sepal_length]]</f>
        <v>&gt;6.4</v>
      </c>
      <c r="B59" t="str">
        <f>$B$3&amp;"="&amp;Table13457[[#This Row],[sepal_length]]</f>
        <v>&lt;=6.4</v>
      </c>
      <c r="C59" t="str">
        <f>IF($D$3="&lt;","&gt;","&lt;")&amp;Table13457[[#This Row],[sepal_width]]</f>
        <v>&gt;3.2</v>
      </c>
      <c r="D59" t="str">
        <f>$D$3&amp;"="&amp;Table13457[[#This Row],[sepal_width]]</f>
        <v>&lt;=3.2</v>
      </c>
      <c r="E59" t="str">
        <f>IF($F$3="&lt;","&gt;","&lt;")&amp;Table13457[[#This Row],[petal_length]]</f>
        <v>&gt;4.5</v>
      </c>
      <c r="F59" t="str">
        <f>$F$3&amp;"="&amp;Table13457[[#This Row],[petal_length]]</f>
        <v>&lt;=4.5</v>
      </c>
      <c r="G59" t="str">
        <f>IF($H$3="&lt;","&gt;","&lt;")&amp;Table13457[[#This Row],[petal_width]]</f>
        <v>&gt;1.5</v>
      </c>
      <c r="H59" t="str">
        <f>$H$3&amp;"="&amp;Table13457[[#This Row],[petal_width]]</f>
        <v>&lt;=1.5</v>
      </c>
      <c r="I59">
        <v>6.4</v>
      </c>
      <c r="J59">
        <v>3.2</v>
      </c>
      <c r="K59">
        <v>4.5</v>
      </c>
      <c r="L59">
        <v>1.5</v>
      </c>
      <c r="M59">
        <v>1</v>
      </c>
      <c r="N59">
        <f>1-Table13457[[#This Row],[versacolor]]</f>
        <v>0</v>
      </c>
      <c r="O59">
        <f>(SUMIF(Table13457[sepal_length],B59,Table13457[versacolor])+SUMIF(Table13457[sepal_length],A59,Table13457[not versacolor]))/150</f>
        <v>0.20666666666666667</v>
      </c>
      <c r="P59">
        <f>(SUMIF(Table13457[sepal_width],D59,Table13457[versacolor])+SUMIF(Table13457[sepal_width],C59,Table13457[not versacolor]))/150</f>
        <v>0.36</v>
      </c>
      <c r="Q59">
        <f>(SUMIF(Table13457[petal_length],F59,Table13457[versacolor])+SUMIF(Table13457[petal_length],E59,Table13457[not versacolor]))/150</f>
        <v>0.25333333333333335</v>
      </c>
      <c r="R59">
        <f>(SUMIF(Table13457[petal_width],H59,Table13457[versacolor])+SUMIF(Table13457[petal_width],G59,Table13457[not versacolor]))/150</f>
        <v>0.27333333333333332</v>
      </c>
    </row>
    <row r="60" spans="1:18" x14ac:dyDescent="0.25">
      <c r="A60" t="str">
        <f>IF($B$3="&lt;","&gt;","&lt;")&amp;Table13457[[#This Row],[sepal_length]]</f>
        <v>&gt;6</v>
      </c>
      <c r="B60" t="str">
        <f>$B$3&amp;"="&amp;Table13457[[#This Row],[sepal_length]]</f>
        <v>&lt;=6</v>
      </c>
      <c r="C60" t="str">
        <f>IF($D$3="&lt;","&gt;","&lt;")&amp;Table13457[[#This Row],[sepal_width]]</f>
        <v>&gt;3.4</v>
      </c>
      <c r="D60" t="str">
        <f>$D$3&amp;"="&amp;Table13457[[#This Row],[sepal_width]]</f>
        <v>&lt;=3.4</v>
      </c>
      <c r="E60" t="str">
        <f>IF($F$3="&lt;","&gt;","&lt;")&amp;Table13457[[#This Row],[petal_length]]</f>
        <v>&gt;4.5</v>
      </c>
      <c r="F60" t="str">
        <f>$F$3&amp;"="&amp;Table13457[[#This Row],[petal_length]]</f>
        <v>&lt;=4.5</v>
      </c>
      <c r="G60" t="str">
        <f>IF($H$3="&lt;","&gt;","&lt;")&amp;Table13457[[#This Row],[petal_width]]</f>
        <v>&gt;1.6</v>
      </c>
      <c r="H60" t="str">
        <f>$H$3&amp;"="&amp;Table13457[[#This Row],[petal_width]]</f>
        <v>&lt;=1.6</v>
      </c>
      <c r="I60">
        <v>6</v>
      </c>
      <c r="J60">
        <v>3.4</v>
      </c>
      <c r="K60">
        <v>4.5</v>
      </c>
      <c r="L60">
        <v>1.6</v>
      </c>
      <c r="M60">
        <v>1</v>
      </c>
      <c r="N60">
        <f>1-Table13457[[#This Row],[versacolor]]</f>
        <v>0</v>
      </c>
      <c r="O60">
        <f>(SUMIF(Table13457[sepal_length],B60,Table13457[versacolor])+SUMIF(Table13457[sepal_length],A60,Table13457[not versacolor]))/150</f>
        <v>0.22666666666666666</v>
      </c>
      <c r="P60">
        <f>(SUMIF(Table13457[sepal_width],D60,Table13457[versacolor])+SUMIF(Table13457[sepal_width],C60,Table13457[not versacolor]))/150</f>
        <v>0.26666666666666666</v>
      </c>
      <c r="Q60">
        <f>(SUMIF(Table13457[petal_length],F60,Table13457[versacolor])+SUMIF(Table13457[petal_length],E60,Table13457[not versacolor]))/150</f>
        <v>0.25333333333333335</v>
      </c>
      <c r="R60">
        <f>(SUMIF(Table13457[petal_width],H60,Table13457[versacolor])+SUMIF(Table13457[petal_width],G60,Table13457[not versacolor]))/150</f>
        <v>0.28000000000000003</v>
      </c>
    </row>
    <row r="61" spans="1:18" x14ac:dyDescent="0.25">
      <c r="A61" t="str">
        <f>IF($B$3="&lt;","&gt;","&lt;")&amp;Table13457[[#This Row],[sepal_length]]</f>
        <v>&gt;6.1</v>
      </c>
      <c r="B61" t="str">
        <f>$B$3&amp;"="&amp;Table13457[[#This Row],[sepal_length]]</f>
        <v>&lt;=6.1</v>
      </c>
      <c r="C61" t="str">
        <f>IF($D$3="&lt;","&gt;","&lt;")&amp;Table13457[[#This Row],[sepal_width]]</f>
        <v>&gt;3</v>
      </c>
      <c r="D61" t="str">
        <f>$D$3&amp;"="&amp;Table13457[[#This Row],[sepal_width]]</f>
        <v>&lt;=3</v>
      </c>
      <c r="E61" t="str">
        <f>IF($F$3="&lt;","&gt;","&lt;")&amp;Table13457[[#This Row],[petal_length]]</f>
        <v>&gt;4.6</v>
      </c>
      <c r="F61" t="str">
        <f>$F$3&amp;"="&amp;Table13457[[#This Row],[petal_length]]</f>
        <v>&lt;=4.6</v>
      </c>
      <c r="G61" t="str">
        <f>IF($H$3="&lt;","&gt;","&lt;")&amp;Table13457[[#This Row],[petal_width]]</f>
        <v>&gt;1.4</v>
      </c>
      <c r="H61" t="str">
        <f>$H$3&amp;"="&amp;Table13457[[#This Row],[petal_width]]</f>
        <v>&lt;=1.4</v>
      </c>
      <c r="I61">
        <v>6.1</v>
      </c>
      <c r="J61">
        <v>3</v>
      </c>
      <c r="K61">
        <v>4.5999999999999996</v>
      </c>
      <c r="L61">
        <v>1.4</v>
      </c>
      <c r="M61">
        <v>1</v>
      </c>
      <c r="N61">
        <f>1-Table13457[[#This Row],[versacolor]]</f>
        <v>0</v>
      </c>
      <c r="O61">
        <f>(SUMIF(Table13457[sepal_length],B61,Table13457[versacolor])+SUMIF(Table13457[sepal_length],A61,Table13457[not versacolor]))/150</f>
        <v>0.22666666666666666</v>
      </c>
      <c r="P61">
        <f>(SUMIF(Table13457[sepal_width],D61,Table13457[versacolor])+SUMIF(Table13457[sepal_width],C61,Table13457[not versacolor]))/150</f>
        <v>0.44666666666666666</v>
      </c>
      <c r="Q61">
        <f>(SUMIF(Table13457[petal_length],F61,Table13457[versacolor])+SUMIF(Table13457[petal_length],E61,Table13457[not versacolor]))/150</f>
        <v>0.26</v>
      </c>
      <c r="R61">
        <f>(SUMIF(Table13457[petal_width],H61,Table13457[versacolor])+SUMIF(Table13457[petal_width],G61,Table13457[not versacolor]))/150</f>
        <v>0.23333333333333334</v>
      </c>
    </row>
    <row r="62" spans="1:18" x14ac:dyDescent="0.25">
      <c r="A62" t="str">
        <f>IF($B$3="&lt;","&gt;","&lt;")&amp;Table13457[[#This Row],[sepal_length]]</f>
        <v>&gt;7</v>
      </c>
      <c r="B62" t="str">
        <f>$B$3&amp;"="&amp;Table13457[[#This Row],[sepal_length]]</f>
        <v>&lt;=7</v>
      </c>
      <c r="C62" t="str">
        <f>IF($D$3="&lt;","&gt;","&lt;")&amp;Table13457[[#This Row],[sepal_width]]</f>
        <v>&gt;3.2</v>
      </c>
      <c r="D62" t="str">
        <f>$D$3&amp;"="&amp;Table13457[[#This Row],[sepal_width]]</f>
        <v>&lt;=3.2</v>
      </c>
      <c r="E62" t="str">
        <f>IF($F$3="&lt;","&gt;","&lt;")&amp;Table13457[[#This Row],[petal_length]]</f>
        <v>&gt;4.7</v>
      </c>
      <c r="F62" t="str">
        <f>$F$3&amp;"="&amp;Table13457[[#This Row],[petal_length]]</f>
        <v>&lt;=4.7</v>
      </c>
      <c r="G62" t="str">
        <f>IF($H$3="&lt;","&gt;","&lt;")&amp;Table13457[[#This Row],[petal_width]]</f>
        <v>&gt;1.4</v>
      </c>
      <c r="H62" t="str">
        <f>$H$3&amp;"="&amp;Table13457[[#This Row],[petal_width]]</f>
        <v>&lt;=1.4</v>
      </c>
      <c r="I62">
        <v>7</v>
      </c>
      <c r="J62">
        <v>3.2</v>
      </c>
      <c r="K62">
        <v>4.7</v>
      </c>
      <c r="L62">
        <v>1.4</v>
      </c>
      <c r="M62">
        <v>1</v>
      </c>
      <c r="N62">
        <f>1-Table13457[[#This Row],[versacolor]]</f>
        <v>0</v>
      </c>
      <c r="O62">
        <f>(SUMIF(Table13457[sepal_length],B62,Table13457[versacolor])+SUMIF(Table13457[sepal_length],A62,Table13457[not versacolor]))/150</f>
        <v>0.16</v>
      </c>
      <c r="P62">
        <f>(SUMIF(Table13457[sepal_width],D62,Table13457[versacolor])+SUMIF(Table13457[sepal_width],C62,Table13457[not versacolor]))/150</f>
        <v>0.36</v>
      </c>
      <c r="Q62">
        <f>(SUMIF(Table13457[petal_length],F62,Table13457[versacolor])+SUMIF(Table13457[petal_length],E62,Table13457[not versacolor]))/150</f>
        <v>0.28000000000000003</v>
      </c>
      <c r="R62">
        <f>(SUMIF(Table13457[petal_width],H62,Table13457[versacolor])+SUMIF(Table13457[petal_width],G62,Table13457[not versacolor]))/150</f>
        <v>0.23333333333333334</v>
      </c>
    </row>
    <row r="63" spans="1:18" x14ac:dyDescent="0.25">
      <c r="A63" t="str">
        <f>IF($B$3="&lt;","&gt;","&lt;")&amp;Table13457[[#This Row],[sepal_length]]</f>
        <v>&gt;6.7</v>
      </c>
      <c r="B63" t="str">
        <f>$B$3&amp;"="&amp;Table13457[[#This Row],[sepal_length]]</f>
        <v>&lt;=6.7</v>
      </c>
      <c r="C63" t="str">
        <f>IF($D$3="&lt;","&gt;","&lt;")&amp;Table13457[[#This Row],[sepal_width]]</f>
        <v>&gt;3.1</v>
      </c>
      <c r="D63" t="str">
        <f>$D$3&amp;"="&amp;Table13457[[#This Row],[sepal_width]]</f>
        <v>&lt;=3.1</v>
      </c>
      <c r="E63" t="str">
        <f>IF($F$3="&lt;","&gt;","&lt;")&amp;Table13457[[#This Row],[petal_length]]</f>
        <v>&gt;4.7</v>
      </c>
      <c r="F63" t="str">
        <f>$F$3&amp;"="&amp;Table13457[[#This Row],[petal_length]]</f>
        <v>&lt;=4.7</v>
      </c>
      <c r="G63" t="str">
        <f>IF($H$3="&lt;","&gt;","&lt;")&amp;Table13457[[#This Row],[petal_width]]</f>
        <v>&gt;1.5</v>
      </c>
      <c r="H63" t="str">
        <f>$H$3&amp;"="&amp;Table13457[[#This Row],[petal_width]]</f>
        <v>&lt;=1.5</v>
      </c>
      <c r="I63">
        <v>6.7</v>
      </c>
      <c r="J63">
        <v>3.1</v>
      </c>
      <c r="K63">
        <v>4.7</v>
      </c>
      <c r="L63">
        <v>1.5</v>
      </c>
      <c r="M63">
        <v>1</v>
      </c>
      <c r="N63">
        <f>1-Table13457[[#This Row],[versacolor]]</f>
        <v>0</v>
      </c>
      <c r="O63">
        <f>(SUMIF(Table13457[sepal_length],B63,Table13457[versacolor])+SUMIF(Table13457[sepal_length],A63,Table13457[not versacolor]))/150</f>
        <v>0.18</v>
      </c>
      <c r="P63">
        <f>(SUMIF(Table13457[sepal_width],D63,Table13457[versacolor])+SUMIF(Table13457[sepal_width],C63,Table13457[not versacolor]))/150</f>
        <v>0.40666666666666668</v>
      </c>
      <c r="Q63">
        <f>(SUMIF(Table13457[petal_length],F63,Table13457[versacolor])+SUMIF(Table13457[petal_length],E63,Table13457[not versacolor]))/150</f>
        <v>0.28000000000000003</v>
      </c>
      <c r="R63">
        <f>(SUMIF(Table13457[petal_width],H63,Table13457[versacolor])+SUMIF(Table13457[petal_width],G63,Table13457[not versacolor]))/150</f>
        <v>0.27333333333333332</v>
      </c>
    </row>
    <row r="64" spans="1:18" x14ac:dyDescent="0.25">
      <c r="A64" t="str">
        <f>IF($B$3="&lt;","&gt;","&lt;")&amp;Table13457[[#This Row],[sepal_length]]</f>
        <v>&gt;6.3</v>
      </c>
      <c r="B64" t="str">
        <f>$B$3&amp;"="&amp;Table13457[[#This Row],[sepal_length]]</f>
        <v>&lt;=6.3</v>
      </c>
      <c r="C64" t="str">
        <f>IF($D$3="&lt;","&gt;","&lt;")&amp;Table13457[[#This Row],[sepal_width]]</f>
        <v>&gt;3.3</v>
      </c>
      <c r="D64" t="str">
        <f>$D$3&amp;"="&amp;Table13457[[#This Row],[sepal_width]]</f>
        <v>&lt;=3.3</v>
      </c>
      <c r="E64" t="str">
        <f>IF($F$3="&lt;","&gt;","&lt;")&amp;Table13457[[#This Row],[petal_length]]</f>
        <v>&gt;4.7</v>
      </c>
      <c r="F64" t="str">
        <f>$F$3&amp;"="&amp;Table13457[[#This Row],[petal_length]]</f>
        <v>&lt;=4.7</v>
      </c>
      <c r="G64" t="str">
        <f>IF($H$3="&lt;","&gt;","&lt;")&amp;Table13457[[#This Row],[petal_width]]</f>
        <v>&gt;1.6</v>
      </c>
      <c r="H64" t="str">
        <f>$H$3&amp;"="&amp;Table13457[[#This Row],[petal_width]]</f>
        <v>&lt;=1.6</v>
      </c>
      <c r="I64">
        <v>6.3</v>
      </c>
      <c r="J64">
        <v>3.3</v>
      </c>
      <c r="K64">
        <v>4.7</v>
      </c>
      <c r="L64">
        <v>1.6</v>
      </c>
      <c r="M64">
        <v>1</v>
      </c>
      <c r="N64">
        <f>1-Table13457[[#This Row],[versacolor]]</f>
        <v>0</v>
      </c>
      <c r="O64">
        <f>(SUMIF(Table13457[sepal_length],B64,Table13457[versacolor])+SUMIF(Table13457[sepal_length],A64,Table13457[not versacolor]))/150</f>
        <v>0.21333333333333335</v>
      </c>
      <c r="P64">
        <f>(SUMIF(Table13457[sepal_width],D64,Table13457[versacolor])+SUMIF(Table13457[sepal_width],C64,Table13457[not versacolor]))/150</f>
        <v>0.33333333333333331</v>
      </c>
      <c r="Q64">
        <f>(SUMIF(Table13457[petal_length],F64,Table13457[versacolor])+SUMIF(Table13457[petal_length],E64,Table13457[not versacolor]))/150</f>
        <v>0.28000000000000003</v>
      </c>
      <c r="R64">
        <f>(SUMIF(Table13457[petal_width],H64,Table13457[versacolor])+SUMIF(Table13457[petal_width],G64,Table13457[not versacolor]))/150</f>
        <v>0.28000000000000003</v>
      </c>
    </row>
    <row r="65" spans="1:18" x14ac:dyDescent="0.25">
      <c r="A65" t="str">
        <f>IF($B$3="&lt;","&gt;","&lt;")&amp;Table13457[[#This Row],[sepal_length]]</f>
        <v>&gt;6</v>
      </c>
      <c r="B65" t="str">
        <f>$B$3&amp;"="&amp;Table13457[[#This Row],[sepal_length]]</f>
        <v>&lt;=6</v>
      </c>
      <c r="C65" t="str">
        <f>IF($D$3="&lt;","&gt;","&lt;")&amp;Table13457[[#This Row],[sepal_width]]</f>
        <v>&gt;3</v>
      </c>
      <c r="D65" t="str">
        <f>$D$3&amp;"="&amp;Table13457[[#This Row],[sepal_width]]</f>
        <v>&lt;=3</v>
      </c>
      <c r="E65" t="str">
        <f>IF($F$3="&lt;","&gt;","&lt;")&amp;Table13457[[#This Row],[petal_length]]</f>
        <v>&gt;4.8</v>
      </c>
      <c r="F65" t="str">
        <f>$F$3&amp;"="&amp;Table13457[[#This Row],[petal_length]]</f>
        <v>&lt;=4.8</v>
      </c>
      <c r="G65" t="str">
        <f>IF($H$3="&lt;","&gt;","&lt;")&amp;Table13457[[#This Row],[petal_width]]</f>
        <v>&gt;1.8</v>
      </c>
      <c r="H65" t="str">
        <f>$H$3&amp;"="&amp;Table13457[[#This Row],[petal_width]]</f>
        <v>&lt;=1.8</v>
      </c>
      <c r="I65">
        <v>6</v>
      </c>
      <c r="J65">
        <v>3</v>
      </c>
      <c r="K65">
        <v>4.8</v>
      </c>
      <c r="L65">
        <v>1.8</v>
      </c>
      <c r="M65">
        <v>0</v>
      </c>
      <c r="N65">
        <f>1-Table13457[[#This Row],[versacolor]]</f>
        <v>1</v>
      </c>
      <c r="O65">
        <f>(SUMIF(Table13457[sepal_length],B65,Table13457[versacolor])+SUMIF(Table13457[sepal_length],A65,Table13457[not versacolor]))/150</f>
        <v>0.22666666666666666</v>
      </c>
      <c r="P65">
        <f>(SUMIF(Table13457[sepal_width],D65,Table13457[versacolor])+SUMIF(Table13457[sepal_width],C65,Table13457[not versacolor]))/150</f>
        <v>0.44666666666666666</v>
      </c>
      <c r="Q65">
        <f>(SUMIF(Table13457[petal_length],F65,Table13457[versacolor])+SUMIF(Table13457[petal_length],E65,Table13457[not versacolor]))/150</f>
        <v>0.28000000000000003</v>
      </c>
      <c r="R65">
        <f>(SUMIF(Table13457[petal_width],H65,Table13457[versacolor])+SUMIF(Table13457[petal_width],G65,Table13457[not versacolor]))/150</f>
        <v>0.25333333333333335</v>
      </c>
    </row>
    <row r="66" spans="1:18" x14ac:dyDescent="0.25">
      <c r="A66" t="str">
        <f>IF($B$3="&lt;","&gt;","&lt;")&amp;Table13457[[#This Row],[sepal_length]]</f>
        <v>&gt;5.9</v>
      </c>
      <c r="B66" t="str">
        <f>$B$3&amp;"="&amp;Table13457[[#This Row],[sepal_length]]</f>
        <v>&lt;=5.9</v>
      </c>
      <c r="C66" t="str">
        <f>IF($D$3="&lt;","&gt;","&lt;")&amp;Table13457[[#This Row],[sepal_width]]</f>
        <v>&gt;3.2</v>
      </c>
      <c r="D66" t="str">
        <f>$D$3&amp;"="&amp;Table13457[[#This Row],[sepal_width]]</f>
        <v>&lt;=3.2</v>
      </c>
      <c r="E66" t="str">
        <f>IF($F$3="&lt;","&gt;","&lt;")&amp;Table13457[[#This Row],[petal_length]]</f>
        <v>&gt;4.8</v>
      </c>
      <c r="F66" t="str">
        <f>$F$3&amp;"="&amp;Table13457[[#This Row],[petal_length]]</f>
        <v>&lt;=4.8</v>
      </c>
      <c r="G66" t="str">
        <f>IF($H$3="&lt;","&gt;","&lt;")&amp;Table13457[[#This Row],[petal_width]]</f>
        <v>&gt;1.8</v>
      </c>
      <c r="H66" t="str">
        <f>$H$3&amp;"="&amp;Table13457[[#This Row],[petal_width]]</f>
        <v>&lt;=1.8</v>
      </c>
      <c r="I66">
        <v>5.9</v>
      </c>
      <c r="J66">
        <v>3.2</v>
      </c>
      <c r="K66">
        <v>4.8</v>
      </c>
      <c r="L66">
        <v>1.8</v>
      </c>
      <c r="M66">
        <v>1</v>
      </c>
      <c r="N66">
        <f>1-Table13457[[#This Row],[versacolor]]</f>
        <v>0</v>
      </c>
      <c r="O66">
        <f>(SUMIF(Table13457[sepal_length],B66,Table13457[versacolor])+SUMIF(Table13457[sepal_length],A66,Table13457[not versacolor]))/150</f>
        <v>0.22666666666666666</v>
      </c>
      <c r="P66">
        <f>(SUMIF(Table13457[sepal_width],D66,Table13457[versacolor])+SUMIF(Table13457[sepal_width],C66,Table13457[not versacolor]))/150</f>
        <v>0.36</v>
      </c>
      <c r="Q66">
        <f>(SUMIF(Table13457[petal_length],F66,Table13457[versacolor])+SUMIF(Table13457[petal_length],E66,Table13457[not versacolor]))/150</f>
        <v>0.28000000000000003</v>
      </c>
      <c r="R66">
        <f>(SUMIF(Table13457[petal_width],H66,Table13457[versacolor])+SUMIF(Table13457[petal_width],G66,Table13457[not versacolor]))/150</f>
        <v>0.25333333333333335</v>
      </c>
    </row>
    <row r="67" spans="1:18" x14ac:dyDescent="0.25">
      <c r="A67" t="str">
        <f>IF($B$3="&lt;","&gt;","&lt;")&amp;Table13457[[#This Row],[sepal_length]]</f>
        <v>&gt;6.9</v>
      </c>
      <c r="B67" t="str">
        <f>$B$3&amp;"="&amp;Table13457[[#This Row],[sepal_length]]</f>
        <v>&lt;=6.9</v>
      </c>
      <c r="C67" t="str">
        <f>IF($D$3="&lt;","&gt;","&lt;")&amp;Table13457[[#This Row],[sepal_width]]</f>
        <v>&gt;3.1</v>
      </c>
      <c r="D67" t="str">
        <f>$D$3&amp;"="&amp;Table13457[[#This Row],[sepal_width]]</f>
        <v>&lt;=3.1</v>
      </c>
      <c r="E67" t="str">
        <f>IF($F$3="&lt;","&gt;","&lt;")&amp;Table13457[[#This Row],[petal_length]]</f>
        <v>&gt;4.9</v>
      </c>
      <c r="F67" t="str">
        <f>$F$3&amp;"="&amp;Table13457[[#This Row],[petal_length]]</f>
        <v>&lt;=4.9</v>
      </c>
      <c r="G67" t="str">
        <f>IF($H$3="&lt;","&gt;","&lt;")&amp;Table13457[[#This Row],[petal_width]]</f>
        <v>&gt;1.5</v>
      </c>
      <c r="H67" t="str">
        <f>$H$3&amp;"="&amp;Table13457[[#This Row],[petal_width]]</f>
        <v>&lt;=1.5</v>
      </c>
      <c r="I67">
        <v>6.9</v>
      </c>
      <c r="J67">
        <v>3.1</v>
      </c>
      <c r="K67">
        <v>4.9000000000000004</v>
      </c>
      <c r="L67">
        <v>1.5</v>
      </c>
      <c r="M67">
        <v>1</v>
      </c>
      <c r="N67">
        <f>1-Table13457[[#This Row],[versacolor]]</f>
        <v>0</v>
      </c>
      <c r="O67">
        <f>(SUMIF(Table13457[sepal_length],B67,Table13457[versacolor])+SUMIF(Table13457[sepal_length],A67,Table13457[not versacolor]))/150</f>
        <v>0.15333333333333332</v>
      </c>
      <c r="P67">
        <f>(SUMIF(Table13457[sepal_width],D67,Table13457[versacolor])+SUMIF(Table13457[sepal_width],C67,Table13457[not versacolor]))/150</f>
        <v>0.40666666666666668</v>
      </c>
      <c r="Q67">
        <f>(SUMIF(Table13457[petal_length],F67,Table13457[versacolor])+SUMIF(Table13457[petal_length],E67,Table13457[not versacolor]))/150</f>
        <v>0.28000000000000003</v>
      </c>
      <c r="R67">
        <f>(SUMIF(Table13457[petal_width],H67,Table13457[versacolor])+SUMIF(Table13457[petal_width],G67,Table13457[not versacolor]))/150</f>
        <v>0.27333333333333332</v>
      </c>
    </row>
    <row r="68" spans="1:18" x14ac:dyDescent="0.25">
      <c r="A68" t="str">
        <f>IF($B$3="&lt;","&gt;","&lt;")&amp;Table13457[[#This Row],[sepal_length]]</f>
        <v>&gt;6.1</v>
      </c>
      <c r="B68" t="str">
        <f>$B$3&amp;"="&amp;Table13457[[#This Row],[sepal_length]]</f>
        <v>&lt;=6.1</v>
      </c>
      <c r="C68" t="str">
        <f>IF($D$3="&lt;","&gt;","&lt;")&amp;Table13457[[#This Row],[sepal_width]]</f>
        <v>&gt;3</v>
      </c>
      <c r="D68" t="str">
        <f>$D$3&amp;"="&amp;Table13457[[#This Row],[sepal_width]]</f>
        <v>&lt;=3</v>
      </c>
      <c r="E68" t="str">
        <f>IF($F$3="&lt;","&gt;","&lt;")&amp;Table13457[[#This Row],[petal_length]]</f>
        <v>&gt;4.9</v>
      </c>
      <c r="F68" t="str">
        <f>$F$3&amp;"="&amp;Table13457[[#This Row],[petal_length]]</f>
        <v>&lt;=4.9</v>
      </c>
      <c r="G68" t="str">
        <f>IF($H$3="&lt;","&gt;","&lt;")&amp;Table13457[[#This Row],[petal_width]]</f>
        <v>&gt;1.8</v>
      </c>
      <c r="H68" t="str">
        <f>$H$3&amp;"="&amp;Table13457[[#This Row],[petal_width]]</f>
        <v>&lt;=1.8</v>
      </c>
      <c r="I68">
        <v>6.1</v>
      </c>
      <c r="J68">
        <v>3</v>
      </c>
      <c r="K68">
        <v>4.9000000000000004</v>
      </c>
      <c r="L68">
        <v>1.8</v>
      </c>
      <c r="M68">
        <v>0</v>
      </c>
      <c r="N68">
        <f>1-Table13457[[#This Row],[versacolor]]</f>
        <v>1</v>
      </c>
      <c r="O68">
        <f>(SUMIF(Table13457[sepal_length],B68,Table13457[versacolor])+SUMIF(Table13457[sepal_length],A68,Table13457[not versacolor]))/150</f>
        <v>0.22666666666666666</v>
      </c>
      <c r="P68">
        <f>(SUMIF(Table13457[sepal_width],D68,Table13457[versacolor])+SUMIF(Table13457[sepal_width],C68,Table13457[not versacolor]))/150</f>
        <v>0.44666666666666666</v>
      </c>
      <c r="Q68">
        <f>(SUMIF(Table13457[petal_length],F68,Table13457[versacolor])+SUMIF(Table13457[petal_length],E68,Table13457[not versacolor]))/150</f>
        <v>0.28000000000000003</v>
      </c>
      <c r="R68">
        <f>(SUMIF(Table13457[petal_width],H68,Table13457[versacolor])+SUMIF(Table13457[petal_width],G68,Table13457[not versacolor]))/150</f>
        <v>0.25333333333333335</v>
      </c>
    </row>
    <row r="69" spans="1:18" x14ac:dyDescent="0.25">
      <c r="A69" t="str">
        <f>IF($B$3="&lt;","&gt;","&lt;")&amp;Table13457[[#This Row],[sepal_length]]</f>
        <v>&gt;6.7</v>
      </c>
      <c r="B69" t="str">
        <f>$B$3&amp;"="&amp;Table13457[[#This Row],[sepal_length]]</f>
        <v>&lt;=6.7</v>
      </c>
      <c r="C69" t="str">
        <f>IF($D$3="&lt;","&gt;","&lt;")&amp;Table13457[[#This Row],[sepal_width]]</f>
        <v>&gt;3</v>
      </c>
      <c r="D69" t="str">
        <f>$D$3&amp;"="&amp;Table13457[[#This Row],[sepal_width]]</f>
        <v>&lt;=3</v>
      </c>
      <c r="E69" t="str">
        <f>IF($F$3="&lt;","&gt;","&lt;")&amp;Table13457[[#This Row],[petal_length]]</f>
        <v>&gt;5</v>
      </c>
      <c r="F69" t="str">
        <f>$F$3&amp;"="&amp;Table13457[[#This Row],[petal_length]]</f>
        <v>&lt;=5</v>
      </c>
      <c r="G69" t="str">
        <f>IF($H$3="&lt;","&gt;","&lt;")&amp;Table13457[[#This Row],[petal_width]]</f>
        <v>&gt;1.7</v>
      </c>
      <c r="H69" t="str">
        <f>$H$3&amp;"="&amp;Table13457[[#This Row],[petal_width]]</f>
        <v>&lt;=1.7</v>
      </c>
      <c r="I69">
        <v>6.7</v>
      </c>
      <c r="J69">
        <v>3</v>
      </c>
      <c r="K69">
        <v>5</v>
      </c>
      <c r="L69">
        <v>1.7</v>
      </c>
      <c r="M69">
        <v>1</v>
      </c>
      <c r="N69">
        <f>1-Table13457[[#This Row],[versacolor]]</f>
        <v>0</v>
      </c>
      <c r="O69">
        <f>(SUMIF(Table13457[sepal_length],B69,Table13457[versacolor])+SUMIF(Table13457[sepal_length],A69,Table13457[not versacolor]))/150</f>
        <v>0.18</v>
      </c>
      <c r="P69">
        <f>(SUMIF(Table13457[sepal_width],D69,Table13457[versacolor])+SUMIF(Table13457[sepal_width],C69,Table13457[not versacolor]))/150</f>
        <v>0.44666666666666666</v>
      </c>
      <c r="Q69">
        <f>(SUMIF(Table13457[petal_length],F69,Table13457[versacolor])+SUMIF(Table13457[petal_length],E69,Table13457[not versacolor]))/150</f>
        <v>0.28666666666666668</v>
      </c>
      <c r="R69">
        <f>(SUMIF(Table13457[petal_width],H69,Table13457[versacolor])+SUMIF(Table13457[petal_width],G69,Table13457[not versacolor]))/150</f>
        <v>0.28666666666666668</v>
      </c>
    </row>
    <row r="70" spans="1:18" x14ac:dyDescent="0.25">
      <c r="A70" t="str">
        <f>IF($B$3="&lt;","&gt;","&lt;")&amp;Table13457[[#This Row],[sepal_length]]</f>
        <v>&gt;5.9</v>
      </c>
      <c r="B70" t="str">
        <f>$B$3&amp;"="&amp;Table13457[[#This Row],[sepal_length]]</f>
        <v>&lt;=5.9</v>
      </c>
      <c r="C70" t="str">
        <f>IF($D$3="&lt;","&gt;","&lt;")&amp;Table13457[[#This Row],[sepal_width]]</f>
        <v>&gt;3</v>
      </c>
      <c r="D70" t="str">
        <f>$D$3&amp;"="&amp;Table13457[[#This Row],[sepal_width]]</f>
        <v>&lt;=3</v>
      </c>
      <c r="E70" t="str">
        <f>IF($F$3="&lt;","&gt;","&lt;")&amp;Table13457[[#This Row],[petal_length]]</f>
        <v>&gt;5.1</v>
      </c>
      <c r="F70" t="str">
        <f>$F$3&amp;"="&amp;Table13457[[#This Row],[petal_length]]</f>
        <v>&lt;=5.1</v>
      </c>
      <c r="G70" t="str">
        <f>IF($H$3="&lt;","&gt;","&lt;")&amp;Table13457[[#This Row],[petal_width]]</f>
        <v>&gt;1.8</v>
      </c>
      <c r="H70" t="str">
        <f>$H$3&amp;"="&amp;Table13457[[#This Row],[petal_width]]</f>
        <v>&lt;=1.8</v>
      </c>
      <c r="I70">
        <v>5.9</v>
      </c>
      <c r="J70">
        <v>3</v>
      </c>
      <c r="K70">
        <v>5.0999999999999996</v>
      </c>
      <c r="L70">
        <v>1.8</v>
      </c>
      <c r="M70">
        <v>0</v>
      </c>
      <c r="N70">
        <f>1-Table13457[[#This Row],[versacolor]]</f>
        <v>1</v>
      </c>
      <c r="O70">
        <f>(SUMIF(Table13457[sepal_length],B70,Table13457[versacolor])+SUMIF(Table13457[sepal_length],A70,Table13457[not versacolor]))/150</f>
        <v>0.22666666666666666</v>
      </c>
      <c r="P70">
        <f>(SUMIF(Table13457[sepal_width],D70,Table13457[versacolor])+SUMIF(Table13457[sepal_width],C70,Table13457[not versacolor]))/150</f>
        <v>0.44666666666666666</v>
      </c>
      <c r="Q70">
        <f>(SUMIF(Table13457[petal_length],F70,Table13457[versacolor])+SUMIF(Table13457[petal_length],E70,Table13457[not versacolor]))/150</f>
        <v>0.26666666666666666</v>
      </c>
      <c r="R70">
        <f>(SUMIF(Table13457[petal_width],H70,Table13457[versacolor])+SUMIF(Table13457[petal_width],G70,Table13457[not versacolor]))/150</f>
        <v>0.25333333333333335</v>
      </c>
    </row>
    <row r="71" spans="1:18" x14ac:dyDescent="0.25">
      <c r="A71" t="str">
        <f>IF($B$3="&lt;","&gt;","&lt;")&amp;Table13457[[#This Row],[sepal_length]]</f>
        <v>&gt;6.5</v>
      </c>
      <c r="B71" t="str">
        <f>$B$3&amp;"="&amp;Table13457[[#This Row],[sepal_length]]</f>
        <v>&lt;=6.5</v>
      </c>
      <c r="C71" t="str">
        <f>IF($D$3="&lt;","&gt;","&lt;")&amp;Table13457[[#This Row],[sepal_width]]</f>
        <v>&gt;3.2</v>
      </c>
      <c r="D71" t="str">
        <f>$D$3&amp;"="&amp;Table13457[[#This Row],[sepal_width]]</f>
        <v>&lt;=3.2</v>
      </c>
      <c r="E71" t="str">
        <f>IF($F$3="&lt;","&gt;","&lt;")&amp;Table13457[[#This Row],[petal_length]]</f>
        <v>&gt;5.1</v>
      </c>
      <c r="F71" t="str">
        <f>$F$3&amp;"="&amp;Table13457[[#This Row],[petal_length]]</f>
        <v>&lt;=5.1</v>
      </c>
      <c r="G71" t="str">
        <f>IF($H$3="&lt;","&gt;","&lt;")&amp;Table13457[[#This Row],[petal_width]]</f>
        <v>&gt;2</v>
      </c>
      <c r="H71" t="str">
        <f>$H$3&amp;"="&amp;Table13457[[#This Row],[petal_width]]</f>
        <v>&lt;=2</v>
      </c>
      <c r="I71">
        <v>6.5</v>
      </c>
      <c r="J71">
        <v>3.2</v>
      </c>
      <c r="K71">
        <v>5.0999999999999996</v>
      </c>
      <c r="L71">
        <v>2</v>
      </c>
      <c r="M71">
        <v>0</v>
      </c>
      <c r="N71">
        <f>1-Table13457[[#This Row],[versacolor]]</f>
        <v>1</v>
      </c>
      <c r="O71">
        <f>(SUMIF(Table13457[sepal_length],B71,Table13457[versacolor])+SUMIF(Table13457[sepal_length],A71,Table13457[not versacolor]))/150</f>
        <v>0.18</v>
      </c>
      <c r="P71">
        <f>(SUMIF(Table13457[sepal_width],D71,Table13457[versacolor])+SUMIF(Table13457[sepal_width],C71,Table13457[not versacolor]))/150</f>
        <v>0.36</v>
      </c>
      <c r="Q71">
        <f>(SUMIF(Table13457[petal_length],F71,Table13457[versacolor])+SUMIF(Table13457[petal_length],E71,Table13457[not versacolor]))/150</f>
        <v>0.26666666666666666</v>
      </c>
      <c r="R71">
        <f>(SUMIF(Table13457[petal_width],H71,Table13457[versacolor])+SUMIF(Table13457[petal_width],G71,Table13457[not versacolor]))/150</f>
        <v>0.23333333333333334</v>
      </c>
    </row>
    <row r="72" spans="1:18" x14ac:dyDescent="0.25">
      <c r="A72" t="str">
        <f>IF($B$3="&lt;","&gt;","&lt;")&amp;Table13457[[#This Row],[sepal_length]]</f>
        <v>&gt;6.9</v>
      </c>
      <c r="B72" t="str">
        <f>$B$3&amp;"="&amp;Table13457[[#This Row],[sepal_length]]</f>
        <v>&lt;=6.9</v>
      </c>
      <c r="C72" t="str">
        <f>IF($D$3="&lt;","&gt;","&lt;")&amp;Table13457[[#This Row],[sepal_width]]</f>
        <v>&gt;3.1</v>
      </c>
      <c r="D72" t="str">
        <f>$D$3&amp;"="&amp;Table13457[[#This Row],[sepal_width]]</f>
        <v>&lt;=3.1</v>
      </c>
      <c r="E72" t="str">
        <f>IF($F$3="&lt;","&gt;","&lt;")&amp;Table13457[[#This Row],[petal_length]]</f>
        <v>&gt;5.1</v>
      </c>
      <c r="F72" t="str">
        <f>$F$3&amp;"="&amp;Table13457[[#This Row],[petal_length]]</f>
        <v>&lt;=5.1</v>
      </c>
      <c r="G72" t="str">
        <f>IF($H$3="&lt;","&gt;","&lt;")&amp;Table13457[[#This Row],[petal_width]]</f>
        <v>&gt;2.3</v>
      </c>
      <c r="H72" t="str">
        <f>$H$3&amp;"="&amp;Table13457[[#This Row],[petal_width]]</f>
        <v>&lt;=2.3</v>
      </c>
      <c r="I72">
        <v>6.9</v>
      </c>
      <c r="J72">
        <v>3.1</v>
      </c>
      <c r="K72">
        <v>5.0999999999999996</v>
      </c>
      <c r="L72">
        <v>2.2999999999999998</v>
      </c>
      <c r="M72">
        <v>0</v>
      </c>
      <c r="N72">
        <f>1-Table13457[[#This Row],[versacolor]]</f>
        <v>1</v>
      </c>
      <c r="O72">
        <f>(SUMIF(Table13457[sepal_length],B72,Table13457[versacolor])+SUMIF(Table13457[sepal_length],A72,Table13457[not versacolor]))/150</f>
        <v>0.15333333333333332</v>
      </c>
      <c r="P72">
        <f>(SUMIF(Table13457[sepal_width],D72,Table13457[versacolor])+SUMIF(Table13457[sepal_width],C72,Table13457[not versacolor]))/150</f>
        <v>0.40666666666666668</v>
      </c>
      <c r="Q72">
        <f>(SUMIF(Table13457[petal_length],F72,Table13457[versacolor])+SUMIF(Table13457[petal_length],E72,Table13457[not versacolor]))/150</f>
        <v>0.26666666666666666</v>
      </c>
      <c r="R72">
        <f>(SUMIF(Table13457[petal_width],H72,Table13457[versacolor])+SUMIF(Table13457[petal_width],G72,Table13457[not versacolor]))/150</f>
        <v>0.14000000000000001</v>
      </c>
    </row>
    <row r="73" spans="1:18" x14ac:dyDescent="0.25">
      <c r="A73" t="str">
        <f>IF($B$3="&lt;","&gt;","&lt;")&amp;Table13457[[#This Row],[sepal_length]]</f>
        <v>&gt;6.5</v>
      </c>
      <c r="B73" t="str">
        <f>$B$3&amp;"="&amp;Table13457[[#This Row],[sepal_length]]</f>
        <v>&lt;=6.5</v>
      </c>
      <c r="C73" t="str">
        <f>IF($D$3="&lt;","&gt;","&lt;")&amp;Table13457[[#This Row],[sepal_width]]</f>
        <v>&gt;3</v>
      </c>
      <c r="D73" t="str">
        <f>$D$3&amp;"="&amp;Table13457[[#This Row],[sepal_width]]</f>
        <v>&lt;=3</v>
      </c>
      <c r="E73" t="str">
        <f>IF($F$3="&lt;","&gt;","&lt;")&amp;Table13457[[#This Row],[petal_length]]</f>
        <v>&gt;5.2</v>
      </c>
      <c r="F73" t="str">
        <f>$F$3&amp;"="&amp;Table13457[[#This Row],[petal_length]]</f>
        <v>&lt;=5.2</v>
      </c>
      <c r="G73" t="str">
        <f>IF($H$3="&lt;","&gt;","&lt;")&amp;Table13457[[#This Row],[petal_width]]</f>
        <v>&gt;2</v>
      </c>
      <c r="H73" t="str">
        <f>$H$3&amp;"="&amp;Table13457[[#This Row],[petal_width]]</f>
        <v>&lt;=2</v>
      </c>
      <c r="I73">
        <v>6.5</v>
      </c>
      <c r="J73">
        <v>3</v>
      </c>
      <c r="K73">
        <v>5.2</v>
      </c>
      <c r="L73">
        <v>2</v>
      </c>
      <c r="M73">
        <v>0</v>
      </c>
      <c r="N73">
        <f>1-Table13457[[#This Row],[versacolor]]</f>
        <v>1</v>
      </c>
      <c r="O73">
        <f>(SUMIF(Table13457[sepal_length],B73,Table13457[versacolor])+SUMIF(Table13457[sepal_length],A73,Table13457[not versacolor]))/150</f>
        <v>0.18</v>
      </c>
      <c r="P73">
        <f>(SUMIF(Table13457[sepal_width],D73,Table13457[versacolor])+SUMIF(Table13457[sepal_width],C73,Table13457[not versacolor]))/150</f>
        <v>0.44666666666666666</v>
      </c>
      <c r="Q73">
        <f>(SUMIF(Table13457[petal_length],F73,Table13457[versacolor])+SUMIF(Table13457[petal_length],E73,Table13457[not versacolor]))/150</f>
        <v>0.25333333333333335</v>
      </c>
      <c r="R73">
        <f>(SUMIF(Table13457[petal_width],H73,Table13457[versacolor])+SUMIF(Table13457[petal_width],G73,Table13457[not versacolor]))/150</f>
        <v>0.23333333333333334</v>
      </c>
    </row>
    <row r="74" spans="1:18" x14ac:dyDescent="0.25">
      <c r="A74" t="str">
        <f>IF($B$3="&lt;","&gt;","&lt;")&amp;Table13457[[#This Row],[sepal_length]]</f>
        <v>&gt;6.7</v>
      </c>
      <c r="B74" t="str">
        <f>$B$3&amp;"="&amp;Table13457[[#This Row],[sepal_length]]</f>
        <v>&lt;=6.7</v>
      </c>
      <c r="C74" t="str">
        <f>IF($D$3="&lt;","&gt;","&lt;")&amp;Table13457[[#This Row],[sepal_width]]</f>
        <v>&gt;3</v>
      </c>
      <c r="D74" t="str">
        <f>$D$3&amp;"="&amp;Table13457[[#This Row],[sepal_width]]</f>
        <v>&lt;=3</v>
      </c>
      <c r="E74" t="str">
        <f>IF($F$3="&lt;","&gt;","&lt;")&amp;Table13457[[#This Row],[petal_length]]</f>
        <v>&gt;5.2</v>
      </c>
      <c r="F74" t="str">
        <f>$F$3&amp;"="&amp;Table13457[[#This Row],[petal_length]]</f>
        <v>&lt;=5.2</v>
      </c>
      <c r="G74" t="str">
        <f>IF($H$3="&lt;","&gt;","&lt;")&amp;Table13457[[#This Row],[petal_width]]</f>
        <v>&gt;2.3</v>
      </c>
      <c r="H74" t="str">
        <f>$H$3&amp;"="&amp;Table13457[[#This Row],[petal_width]]</f>
        <v>&lt;=2.3</v>
      </c>
      <c r="I74">
        <v>6.7</v>
      </c>
      <c r="J74">
        <v>3</v>
      </c>
      <c r="K74">
        <v>5.2</v>
      </c>
      <c r="L74">
        <v>2.2999999999999998</v>
      </c>
      <c r="M74">
        <v>0</v>
      </c>
      <c r="N74">
        <f>1-Table13457[[#This Row],[versacolor]]</f>
        <v>1</v>
      </c>
      <c r="O74">
        <f>(SUMIF(Table13457[sepal_length],B74,Table13457[versacolor])+SUMIF(Table13457[sepal_length],A74,Table13457[not versacolor]))/150</f>
        <v>0.18</v>
      </c>
      <c r="P74">
        <f>(SUMIF(Table13457[sepal_width],D74,Table13457[versacolor])+SUMIF(Table13457[sepal_width],C74,Table13457[not versacolor]))/150</f>
        <v>0.44666666666666666</v>
      </c>
      <c r="Q74">
        <f>(SUMIF(Table13457[petal_length],F74,Table13457[versacolor])+SUMIF(Table13457[petal_length],E74,Table13457[not versacolor]))/150</f>
        <v>0.25333333333333335</v>
      </c>
      <c r="R74">
        <f>(SUMIF(Table13457[petal_width],H74,Table13457[versacolor])+SUMIF(Table13457[petal_width],G74,Table13457[not versacolor]))/150</f>
        <v>0.14000000000000001</v>
      </c>
    </row>
    <row r="75" spans="1:18" x14ac:dyDescent="0.25">
      <c r="A75" t="str">
        <f>IF($B$3="&lt;","&gt;","&lt;")&amp;Table13457[[#This Row],[sepal_length]]</f>
        <v>&gt;6.4</v>
      </c>
      <c r="B75" t="str">
        <f>$B$3&amp;"="&amp;Table13457[[#This Row],[sepal_length]]</f>
        <v>&lt;=6.4</v>
      </c>
      <c r="C75" t="str">
        <f>IF($D$3="&lt;","&gt;","&lt;")&amp;Table13457[[#This Row],[sepal_width]]</f>
        <v>&gt;3.2</v>
      </c>
      <c r="D75" t="str">
        <f>$D$3&amp;"="&amp;Table13457[[#This Row],[sepal_width]]</f>
        <v>&lt;=3.2</v>
      </c>
      <c r="E75" t="str">
        <f>IF($F$3="&lt;","&gt;","&lt;")&amp;Table13457[[#This Row],[petal_length]]</f>
        <v>&gt;5.3</v>
      </c>
      <c r="F75" t="str">
        <f>$F$3&amp;"="&amp;Table13457[[#This Row],[petal_length]]</f>
        <v>&lt;=5.3</v>
      </c>
      <c r="G75" t="str">
        <f>IF($H$3="&lt;","&gt;","&lt;")&amp;Table13457[[#This Row],[petal_width]]</f>
        <v>&gt;2.3</v>
      </c>
      <c r="H75" t="str">
        <f>$H$3&amp;"="&amp;Table13457[[#This Row],[petal_width]]</f>
        <v>&lt;=2.3</v>
      </c>
      <c r="I75">
        <v>6.4</v>
      </c>
      <c r="J75">
        <v>3.2</v>
      </c>
      <c r="K75">
        <v>5.3</v>
      </c>
      <c r="L75">
        <v>2.2999999999999998</v>
      </c>
      <c r="M75">
        <v>0</v>
      </c>
      <c r="N75">
        <f>1-Table13457[[#This Row],[versacolor]]</f>
        <v>1</v>
      </c>
      <c r="O75">
        <f>(SUMIF(Table13457[sepal_length],B75,Table13457[versacolor])+SUMIF(Table13457[sepal_length],A75,Table13457[not versacolor]))/150</f>
        <v>0.20666666666666667</v>
      </c>
      <c r="P75">
        <f>(SUMIF(Table13457[sepal_width],D75,Table13457[versacolor])+SUMIF(Table13457[sepal_width],C75,Table13457[not versacolor]))/150</f>
        <v>0.36</v>
      </c>
      <c r="Q75">
        <f>(SUMIF(Table13457[petal_length],F75,Table13457[versacolor])+SUMIF(Table13457[petal_length],E75,Table13457[not versacolor]))/150</f>
        <v>0.24666666666666667</v>
      </c>
      <c r="R75">
        <f>(SUMIF(Table13457[petal_width],H75,Table13457[versacolor])+SUMIF(Table13457[petal_width],G75,Table13457[not versacolor]))/150</f>
        <v>0.14000000000000001</v>
      </c>
    </row>
    <row r="76" spans="1:18" x14ac:dyDescent="0.25">
      <c r="A76" t="str">
        <f>IF($B$3="&lt;","&gt;","&lt;")&amp;Table13457[[#This Row],[sepal_length]]</f>
        <v>&gt;6.9</v>
      </c>
      <c r="B76" t="str">
        <f>$B$3&amp;"="&amp;Table13457[[#This Row],[sepal_length]]</f>
        <v>&lt;=6.9</v>
      </c>
      <c r="C76" t="str">
        <f>IF($D$3="&lt;","&gt;","&lt;")&amp;Table13457[[#This Row],[sepal_width]]</f>
        <v>&gt;3.1</v>
      </c>
      <c r="D76" t="str">
        <f>$D$3&amp;"="&amp;Table13457[[#This Row],[sepal_width]]</f>
        <v>&lt;=3.1</v>
      </c>
      <c r="E76" t="str">
        <f>IF($F$3="&lt;","&gt;","&lt;")&amp;Table13457[[#This Row],[petal_length]]</f>
        <v>&gt;5.4</v>
      </c>
      <c r="F76" t="str">
        <f>$F$3&amp;"="&amp;Table13457[[#This Row],[petal_length]]</f>
        <v>&lt;=5.4</v>
      </c>
      <c r="G76" t="str">
        <f>IF($H$3="&lt;","&gt;","&lt;")&amp;Table13457[[#This Row],[petal_width]]</f>
        <v>&gt;2.1</v>
      </c>
      <c r="H76" t="str">
        <f>$H$3&amp;"="&amp;Table13457[[#This Row],[petal_width]]</f>
        <v>&lt;=2.1</v>
      </c>
      <c r="I76">
        <v>6.9</v>
      </c>
      <c r="J76">
        <v>3.1</v>
      </c>
      <c r="K76">
        <v>5.4</v>
      </c>
      <c r="L76">
        <v>2.1</v>
      </c>
      <c r="M76">
        <v>0</v>
      </c>
      <c r="N76">
        <f>1-Table13457[[#This Row],[versacolor]]</f>
        <v>1</v>
      </c>
      <c r="O76">
        <f>(SUMIF(Table13457[sepal_length],B76,Table13457[versacolor])+SUMIF(Table13457[sepal_length],A76,Table13457[not versacolor]))/150</f>
        <v>0.15333333333333332</v>
      </c>
      <c r="P76">
        <f>(SUMIF(Table13457[sepal_width],D76,Table13457[versacolor])+SUMIF(Table13457[sepal_width],C76,Table13457[not versacolor]))/150</f>
        <v>0.40666666666666668</v>
      </c>
      <c r="Q76">
        <f>(SUMIF(Table13457[petal_length],F76,Table13457[versacolor])+SUMIF(Table13457[petal_length],E76,Table13457[not versacolor]))/150</f>
        <v>0.23333333333333334</v>
      </c>
      <c r="R76">
        <f>(SUMIF(Table13457[petal_width],H76,Table13457[versacolor])+SUMIF(Table13457[petal_width],G76,Table13457[not versacolor]))/150</f>
        <v>0.2</v>
      </c>
    </row>
    <row r="77" spans="1:18" x14ac:dyDescent="0.25">
      <c r="A77" t="str">
        <f>IF($B$3="&lt;","&gt;","&lt;")&amp;Table13457[[#This Row],[sepal_length]]</f>
        <v>&gt;6.2</v>
      </c>
      <c r="B77" t="str">
        <f>$B$3&amp;"="&amp;Table13457[[#This Row],[sepal_length]]</f>
        <v>&lt;=6.2</v>
      </c>
      <c r="C77" t="str">
        <f>IF($D$3="&lt;","&gt;","&lt;")&amp;Table13457[[#This Row],[sepal_width]]</f>
        <v>&gt;3.4</v>
      </c>
      <c r="D77" t="str">
        <f>$D$3&amp;"="&amp;Table13457[[#This Row],[sepal_width]]</f>
        <v>&lt;=3.4</v>
      </c>
      <c r="E77" t="str">
        <f>IF($F$3="&lt;","&gt;","&lt;")&amp;Table13457[[#This Row],[petal_length]]</f>
        <v>&gt;5.4</v>
      </c>
      <c r="F77" t="str">
        <f>$F$3&amp;"="&amp;Table13457[[#This Row],[petal_length]]</f>
        <v>&lt;=5.4</v>
      </c>
      <c r="G77" t="str">
        <f>IF($H$3="&lt;","&gt;","&lt;")&amp;Table13457[[#This Row],[petal_width]]</f>
        <v>&gt;2.3</v>
      </c>
      <c r="H77" t="str">
        <f>$H$3&amp;"="&amp;Table13457[[#This Row],[petal_width]]</f>
        <v>&lt;=2.3</v>
      </c>
      <c r="I77">
        <v>6.2</v>
      </c>
      <c r="J77">
        <v>3.4</v>
      </c>
      <c r="K77">
        <v>5.4</v>
      </c>
      <c r="L77">
        <v>2.2999999999999998</v>
      </c>
      <c r="M77">
        <v>0</v>
      </c>
      <c r="N77">
        <f>1-Table13457[[#This Row],[versacolor]]</f>
        <v>1</v>
      </c>
      <c r="O77">
        <f>(SUMIF(Table13457[sepal_length],B77,Table13457[versacolor])+SUMIF(Table13457[sepal_length],A77,Table13457[not versacolor]))/150</f>
        <v>0.22</v>
      </c>
      <c r="P77">
        <f>(SUMIF(Table13457[sepal_width],D77,Table13457[versacolor])+SUMIF(Table13457[sepal_width],C77,Table13457[not versacolor]))/150</f>
        <v>0.26666666666666666</v>
      </c>
      <c r="Q77">
        <f>(SUMIF(Table13457[petal_length],F77,Table13457[versacolor])+SUMIF(Table13457[petal_length],E77,Table13457[not versacolor]))/150</f>
        <v>0.23333333333333334</v>
      </c>
      <c r="R77">
        <f>(SUMIF(Table13457[petal_width],H77,Table13457[versacolor])+SUMIF(Table13457[petal_width],G77,Table13457[not versacolor]))/150</f>
        <v>0.14000000000000001</v>
      </c>
    </row>
    <row r="78" spans="1:18" x14ac:dyDescent="0.25">
      <c r="A78" t="str">
        <f>IF($B$3="&lt;","&gt;","&lt;")&amp;Table13457[[#This Row],[sepal_length]]</f>
        <v>&gt;6.5</v>
      </c>
      <c r="B78" t="str">
        <f>$B$3&amp;"="&amp;Table13457[[#This Row],[sepal_length]]</f>
        <v>&lt;=6.5</v>
      </c>
      <c r="C78" t="str">
        <f>IF($D$3="&lt;","&gt;","&lt;")&amp;Table13457[[#This Row],[sepal_width]]</f>
        <v>&gt;3</v>
      </c>
      <c r="D78" t="str">
        <f>$D$3&amp;"="&amp;Table13457[[#This Row],[sepal_width]]</f>
        <v>&lt;=3</v>
      </c>
      <c r="E78" t="str">
        <f>IF($F$3="&lt;","&gt;","&lt;")&amp;Table13457[[#This Row],[petal_length]]</f>
        <v>&gt;5.5</v>
      </c>
      <c r="F78" t="str">
        <f>$F$3&amp;"="&amp;Table13457[[#This Row],[petal_length]]</f>
        <v>&lt;=5.5</v>
      </c>
      <c r="G78" t="str">
        <f>IF($H$3="&lt;","&gt;","&lt;")&amp;Table13457[[#This Row],[petal_width]]</f>
        <v>&gt;1.8</v>
      </c>
      <c r="H78" t="str">
        <f>$H$3&amp;"="&amp;Table13457[[#This Row],[petal_width]]</f>
        <v>&lt;=1.8</v>
      </c>
      <c r="I78">
        <v>6.5</v>
      </c>
      <c r="J78">
        <v>3</v>
      </c>
      <c r="K78">
        <v>5.5</v>
      </c>
      <c r="L78">
        <v>1.8</v>
      </c>
      <c r="M78">
        <v>0</v>
      </c>
      <c r="N78">
        <f>1-Table13457[[#This Row],[versacolor]]</f>
        <v>1</v>
      </c>
      <c r="O78">
        <f>(SUMIF(Table13457[sepal_length],B78,Table13457[versacolor])+SUMIF(Table13457[sepal_length],A78,Table13457[not versacolor]))/150</f>
        <v>0.18</v>
      </c>
      <c r="P78">
        <f>(SUMIF(Table13457[sepal_width],D78,Table13457[versacolor])+SUMIF(Table13457[sepal_width],C78,Table13457[not versacolor]))/150</f>
        <v>0.44666666666666666</v>
      </c>
      <c r="Q78">
        <f>(SUMIF(Table13457[petal_length],F78,Table13457[versacolor])+SUMIF(Table13457[petal_length],E78,Table13457[not versacolor]))/150</f>
        <v>0.21333333333333335</v>
      </c>
      <c r="R78">
        <f>(SUMIF(Table13457[petal_width],H78,Table13457[versacolor])+SUMIF(Table13457[petal_width],G78,Table13457[not versacolor]))/150</f>
        <v>0.25333333333333335</v>
      </c>
    </row>
    <row r="79" spans="1:18" x14ac:dyDescent="0.25">
      <c r="A79" t="str">
        <f>IF($B$3="&lt;","&gt;","&lt;")&amp;Table13457[[#This Row],[sepal_length]]</f>
        <v>&gt;6.4</v>
      </c>
      <c r="B79" t="str">
        <f>$B$3&amp;"="&amp;Table13457[[#This Row],[sepal_length]]</f>
        <v>&lt;=6.4</v>
      </c>
      <c r="C79" t="str">
        <f>IF($D$3="&lt;","&gt;","&lt;")&amp;Table13457[[#This Row],[sepal_width]]</f>
        <v>&gt;3.1</v>
      </c>
      <c r="D79" t="str">
        <f>$D$3&amp;"="&amp;Table13457[[#This Row],[sepal_width]]</f>
        <v>&lt;=3.1</v>
      </c>
      <c r="E79" t="str">
        <f>IF($F$3="&lt;","&gt;","&lt;")&amp;Table13457[[#This Row],[petal_length]]</f>
        <v>&gt;5.5</v>
      </c>
      <c r="F79" t="str">
        <f>$F$3&amp;"="&amp;Table13457[[#This Row],[petal_length]]</f>
        <v>&lt;=5.5</v>
      </c>
      <c r="G79" t="str">
        <f>IF($H$3="&lt;","&gt;","&lt;")&amp;Table13457[[#This Row],[petal_width]]</f>
        <v>&gt;1.8</v>
      </c>
      <c r="H79" t="str">
        <f>$H$3&amp;"="&amp;Table13457[[#This Row],[petal_width]]</f>
        <v>&lt;=1.8</v>
      </c>
      <c r="I79">
        <v>6.4</v>
      </c>
      <c r="J79">
        <v>3.1</v>
      </c>
      <c r="K79">
        <v>5.5</v>
      </c>
      <c r="L79">
        <v>1.8</v>
      </c>
      <c r="M79">
        <v>0</v>
      </c>
      <c r="N79">
        <f>1-Table13457[[#This Row],[versacolor]]</f>
        <v>1</v>
      </c>
      <c r="O79">
        <f>(SUMIF(Table13457[sepal_length],B79,Table13457[versacolor])+SUMIF(Table13457[sepal_length],A79,Table13457[not versacolor]))/150</f>
        <v>0.20666666666666667</v>
      </c>
      <c r="P79">
        <f>(SUMIF(Table13457[sepal_width],D79,Table13457[versacolor])+SUMIF(Table13457[sepal_width],C79,Table13457[not versacolor]))/150</f>
        <v>0.40666666666666668</v>
      </c>
      <c r="Q79">
        <f>(SUMIF(Table13457[petal_length],F79,Table13457[versacolor])+SUMIF(Table13457[petal_length],E79,Table13457[not versacolor]))/150</f>
        <v>0.21333333333333335</v>
      </c>
      <c r="R79">
        <f>(SUMIF(Table13457[petal_width],H79,Table13457[versacolor])+SUMIF(Table13457[petal_width],G79,Table13457[not versacolor]))/150</f>
        <v>0.25333333333333335</v>
      </c>
    </row>
    <row r="80" spans="1:18" x14ac:dyDescent="0.25">
      <c r="A80" t="str">
        <f>IF($B$3="&lt;","&gt;","&lt;")&amp;Table13457[[#This Row],[sepal_length]]</f>
        <v>&gt;6.8</v>
      </c>
      <c r="B80" t="str">
        <f>$B$3&amp;"="&amp;Table13457[[#This Row],[sepal_length]]</f>
        <v>&lt;=6.8</v>
      </c>
      <c r="C80" t="str">
        <f>IF($D$3="&lt;","&gt;","&lt;")&amp;Table13457[[#This Row],[sepal_width]]</f>
        <v>&gt;3</v>
      </c>
      <c r="D80" t="str">
        <f>$D$3&amp;"="&amp;Table13457[[#This Row],[sepal_width]]</f>
        <v>&lt;=3</v>
      </c>
      <c r="E80" t="str">
        <f>IF($F$3="&lt;","&gt;","&lt;")&amp;Table13457[[#This Row],[petal_length]]</f>
        <v>&gt;5.5</v>
      </c>
      <c r="F80" t="str">
        <f>$F$3&amp;"="&amp;Table13457[[#This Row],[petal_length]]</f>
        <v>&lt;=5.5</v>
      </c>
      <c r="G80" t="str">
        <f>IF($H$3="&lt;","&gt;","&lt;")&amp;Table13457[[#This Row],[petal_width]]</f>
        <v>&gt;2.1</v>
      </c>
      <c r="H80" t="str">
        <f>$H$3&amp;"="&amp;Table13457[[#This Row],[petal_width]]</f>
        <v>&lt;=2.1</v>
      </c>
      <c r="I80">
        <v>6.8</v>
      </c>
      <c r="J80">
        <v>3</v>
      </c>
      <c r="K80">
        <v>5.5</v>
      </c>
      <c r="L80">
        <v>2.1</v>
      </c>
      <c r="M80">
        <v>0</v>
      </c>
      <c r="N80">
        <f>1-Table13457[[#This Row],[versacolor]]</f>
        <v>1</v>
      </c>
      <c r="O80">
        <f>(SUMIF(Table13457[sepal_length],B80,Table13457[versacolor])+SUMIF(Table13457[sepal_length],A80,Table13457[not versacolor]))/150</f>
        <v>0.16666666666666666</v>
      </c>
      <c r="P80">
        <f>(SUMIF(Table13457[sepal_width],D80,Table13457[versacolor])+SUMIF(Table13457[sepal_width],C80,Table13457[not versacolor]))/150</f>
        <v>0.44666666666666666</v>
      </c>
      <c r="Q80">
        <f>(SUMIF(Table13457[petal_length],F80,Table13457[versacolor])+SUMIF(Table13457[petal_length],E80,Table13457[not versacolor]))/150</f>
        <v>0.21333333333333335</v>
      </c>
      <c r="R80">
        <f>(SUMIF(Table13457[petal_width],H80,Table13457[versacolor])+SUMIF(Table13457[petal_width],G80,Table13457[not versacolor]))/150</f>
        <v>0.2</v>
      </c>
    </row>
    <row r="81" spans="1:18" x14ac:dyDescent="0.25">
      <c r="A81" t="str">
        <f>IF($B$3="&lt;","&gt;","&lt;")&amp;Table13457[[#This Row],[sepal_length]]</f>
        <v>&gt;6.7</v>
      </c>
      <c r="B81" t="str">
        <f>$B$3&amp;"="&amp;Table13457[[#This Row],[sepal_length]]</f>
        <v>&lt;=6.7</v>
      </c>
      <c r="C81" t="str">
        <f>IF($D$3="&lt;","&gt;","&lt;")&amp;Table13457[[#This Row],[sepal_width]]</f>
        <v>&gt;3.1</v>
      </c>
      <c r="D81" t="str">
        <f>$D$3&amp;"="&amp;Table13457[[#This Row],[sepal_width]]</f>
        <v>&lt;=3.1</v>
      </c>
      <c r="E81" t="str">
        <f>IF($F$3="&lt;","&gt;","&lt;")&amp;Table13457[[#This Row],[petal_length]]</f>
        <v>&gt;5.6</v>
      </c>
      <c r="F81" t="str">
        <f>$F$3&amp;"="&amp;Table13457[[#This Row],[petal_length]]</f>
        <v>&lt;=5.6</v>
      </c>
      <c r="G81" t="str">
        <f>IF($H$3="&lt;","&gt;","&lt;")&amp;Table13457[[#This Row],[petal_width]]</f>
        <v>&gt;2.4</v>
      </c>
      <c r="H81" t="str">
        <f>$H$3&amp;"="&amp;Table13457[[#This Row],[petal_width]]</f>
        <v>&lt;=2.4</v>
      </c>
      <c r="I81">
        <v>6.7</v>
      </c>
      <c r="J81">
        <v>3.1</v>
      </c>
      <c r="K81">
        <v>5.6</v>
      </c>
      <c r="L81">
        <v>2.4</v>
      </c>
      <c r="M81">
        <v>0</v>
      </c>
      <c r="N81">
        <f>1-Table13457[[#This Row],[versacolor]]</f>
        <v>1</v>
      </c>
      <c r="O81">
        <f>(SUMIF(Table13457[sepal_length],B81,Table13457[versacolor])+SUMIF(Table13457[sepal_length],A81,Table13457[not versacolor]))/150</f>
        <v>0.18</v>
      </c>
      <c r="P81">
        <f>(SUMIF(Table13457[sepal_width],D81,Table13457[versacolor])+SUMIF(Table13457[sepal_width],C81,Table13457[not versacolor]))/150</f>
        <v>0.40666666666666668</v>
      </c>
      <c r="Q81">
        <f>(SUMIF(Table13457[petal_length],F81,Table13457[versacolor])+SUMIF(Table13457[petal_length],E81,Table13457[not versacolor]))/150</f>
        <v>0.2</v>
      </c>
      <c r="R81">
        <f>(SUMIF(Table13457[petal_width],H81,Table13457[versacolor])+SUMIF(Table13457[petal_width],G81,Table13457[not versacolor]))/150</f>
        <v>0.12666666666666668</v>
      </c>
    </row>
    <row r="82" spans="1:18" x14ac:dyDescent="0.25">
      <c r="A82" t="str">
        <f>IF($B$3="&lt;","&gt;","&lt;")&amp;Table13457[[#This Row],[sepal_length]]</f>
        <v>&gt;6.3</v>
      </c>
      <c r="B82" t="str">
        <f>$B$3&amp;"="&amp;Table13457[[#This Row],[sepal_length]]</f>
        <v>&lt;=6.3</v>
      </c>
      <c r="C82" t="str">
        <f>IF($D$3="&lt;","&gt;","&lt;")&amp;Table13457[[#This Row],[sepal_width]]</f>
        <v>&gt;3.4</v>
      </c>
      <c r="D82" t="str">
        <f>$D$3&amp;"="&amp;Table13457[[#This Row],[sepal_width]]</f>
        <v>&lt;=3.4</v>
      </c>
      <c r="E82" t="str">
        <f>IF($F$3="&lt;","&gt;","&lt;")&amp;Table13457[[#This Row],[petal_length]]</f>
        <v>&gt;5.6</v>
      </c>
      <c r="F82" t="str">
        <f>$F$3&amp;"="&amp;Table13457[[#This Row],[petal_length]]</f>
        <v>&lt;=5.6</v>
      </c>
      <c r="G82" t="str">
        <f>IF($H$3="&lt;","&gt;","&lt;")&amp;Table13457[[#This Row],[petal_width]]</f>
        <v>&gt;2.4</v>
      </c>
      <c r="H82" t="str">
        <f>$H$3&amp;"="&amp;Table13457[[#This Row],[petal_width]]</f>
        <v>&lt;=2.4</v>
      </c>
      <c r="I82">
        <v>6.3</v>
      </c>
      <c r="J82">
        <v>3.4</v>
      </c>
      <c r="K82">
        <v>5.6</v>
      </c>
      <c r="L82">
        <v>2.4</v>
      </c>
      <c r="M82">
        <v>0</v>
      </c>
      <c r="N82">
        <f>1-Table13457[[#This Row],[versacolor]]</f>
        <v>1</v>
      </c>
      <c r="O82">
        <f>(SUMIF(Table13457[sepal_length],B82,Table13457[versacolor])+SUMIF(Table13457[sepal_length],A82,Table13457[not versacolor]))/150</f>
        <v>0.21333333333333335</v>
      </c>
      <c r="P82">
        <f>(SUMIF(Table13457[sepal_width],D82,Table13457[versacolor])+SUMIF(Table13457[sepal_width],C82,Table13457[not versacolor]))/150</f>
        <v>0.26666666666666666</v>
      </c>
      <c r="Q82">
        <f>(SUMIF(Table13457[petal_length],F82,Table13457[versacolor])+SUMIF(Table13457[petal_length],E82,Table13457[not versacolor]))/150</f>
        <v>0.2</v>
      </c>
      <c r="R82">
        <f>(SUMIF(Table13457[petal_width],H82,Table13457[versacolor])+SUMIF(Table13457[petal_width],G82,Table13457[not versacolor]))/150</f>
        <v>0.12666666666666668</v>
      </c>
    </row>
    <row r="83" spans="1:18" x14ac:dyDescent="0.25">
      <c r="A83" t="str">
        <f>IF($B$3="&lt;","&gt;","&lt;")&amp;Table13457[[#This Row],[sepal_length]]</f>
        <v>&gt;6.7</v>
      </c>
      <c r="B83" t="str">
        <f>$B$3&amp;"="&amp;Table13457[[#This Row],[sepal_length]]</f>
        <v>&lt;=6.7</v>
      </c>
      <c r="C83" t="str">
        <f>IF($D$3="&lt;","&gt;","&lt;")&amp;Table13457[[#This Row],[sepal_width]]</f>
        <v>&gt;3.3</v>
      </c>
      <c r="D83" t="str">
        <f>$D$3&amp;"="&amp;Table13457[[#This Row],[sepal_width]]</f>
        <v>&lt;=3.3</v>
      </c>
      <c r="E83" t="str">
        <f>IF($F$3="&lt;","&gt;","&lt;")&amp;Table13457[[#This Row],[petal_length]]</f>
        <v>&gt;5.7</v>
      </c>
      <c r="F83" t="str">
        <f>$F$3&amp;"="&amp;Table13457[[#This Row],[petal_length]]</f>
        <v>&lt;=5.7</v>
      </c>
      <c r="G83" t="str">
        <f>IF($H$3="&lt;","&gt;","&lt;")&amp;Table13457[[#This Row],[petal_width]]</f>
        <v>&gt;2.1</v>
      </c>
      <c r="H83" t="str">
        <f>$H$3&amp;"="&amp;Table13457[[#This Row],[petal_width]]</f>
        <v>&lt;=2.1</v>
      </c>
      <c r="I83">
        <v>6.7</v>
      </c>
      <c r="J83">
        <v>3.3</v>
      </c>
      <c r="K83">
        <v>5.7</v>
      </c>
      <c r="L83">
        <v>2.1</v>
      </c>
      <c r="M83">
        <v>0</v>
      </c>
      <c r="N83">
        <f>1-Table13457[[#This Row],[versacolor]]</f>
        <v>1</v>
      </c>
      <c r="O83">
        <f>(SUMIF(Table13457[sepal_length],B83,Table13457[versacolor])+SUMIF(Table13457[sepal_length],A83,Table13457[not versacolor]))/150</f>
        <v>0.18</v>
      </c>
      <c r="P83">
        <f>(SUMIF(Table13457[sepal_width],D83,Table13457[versacolor])+SUMIF(Table13457[sepal_width],C83,Table13457[not versacolor]))/150</f>
        <v>0.33333333333333331</v>
      </c>
      <c r="Q83">
        <f>(SUMIF(Table13457[petal_length],F83,Table13457[versacolor])+SUMIF(Table13457[petal_length],E83,Table13457[not versacolor]))/150</f>
        <v>0.18</v>
      </c>
      <c r="R83">
        <f>(SUMIF(Table13457[petal_width],H83,Table13457[versacolor])+SUMIF(Table13457[petal_width],G83,Table13457[not versacolor]))/150</f>
        <v>0.2</v>
      </c>
    </row>
    <row r="84" spans="1:18" x14ac:dyDescent="0.25">
      <c r="A84" t="str">
        <f>IF($B$3="&lt;","&gt;","&lt;")&amp;Table13457[[#This Row],[sepal_length]]</f>
        <v>&gt;6.9</v>
      </c>
      <c r="B84" t="str">
        <f>$B$3&amp;"="&amp;Table13457[[#This Row],[sepal_length]]</f>
        <v>&lt;=6.9</v>
      </c>
      <c r="C84" t="str">
        <f>IF($D$3="&lt;","&gt;","&lt;")&amp;Table13457[[#This Row],[sepal_width]]</f>
        <v>&gt;3.2</v>
      </c>
      <c r="D84" t="str">
        <f>$D$3&amp;"="&amp;Table13457[[#This Row],[sepal_width]]</f>
        <v>&lt;=3.2</v>
      </c>
      <c r="E84" t="str">
        <f>IF($F$3="&lt;","&gt;","&lt;")&amp;Table13457[[#This Row],[petal_length]]</f>
        <v>&gt;5.7</v>
      </c>
      <c r="F84" t="str">
        <f>$F$3&amp;"="&amp;Table13457[[#This Row],[petal_length]]</f>
        <v>&lt;=5.7</v>
      </c>
      <c r="G84" t="str">
        <f>IF($H$3="&lt;","&gt;","&lt;")&amp;Table13457[[#This Row],[petal_width]]</f>
        <v>&gt;2.3</v>
      </c>
      <c r="H84" t="str">
        <f>$H$3&amp;"="&amp;Table13457[[#This Row],[petal_width]]</f>
        <v>&lt;=2.3</v>
      </c>
      <c r="I84">
        <v>6.9</v>
      </c>
      <c r="J84">
        <v>3.2</v>
      </c>
      <c r="K84">
        <v>5.7</v>
      </c>
      <c r="L84">
        <v>2.2999999999999998</v>
      </c>
      <c r="M84">
        <v>0</v>
      </c>
      <c r="N84">
        <f>1-Table13457[[#This Row],[versacolor]]</f>
        <v>1</v>
      </c>
      <c r="O84">
        <f>(SUMIF(Table13457[sepal_length],B84,Table13457[versacolor])+SUMIF(Table13457[sepal_length],A84,Table13457[not versacolor]))/150</f>
        <v>0.15333333333333332</v>
      </c>
      <c r="P84">
        <f>(SUMIF(Table13457[sepal_width],D84,Table13457[versacolor])+SUMIF(Table13457[sepal_width],C84,Table13457[not versacolor]))/150</f>
        <v>0.36</v>
      </c>
      <c r="Q84">
        <f>(SUMIF(Table13457[petal_length],F84,Table13457[versacolor])+SUMIF(Table13457[petal_length],E84,Table13457[not versacolor]))/150</f>
        <v>0.18</v>
      </c>
      <c r="R84">
        <f>(SUMIF(Table13457[petal_width],H84,Table13457[versacolor])+SUMIF(Table13457[petal_width],G84,Table13457[not versacolor]))/150</f>
        <v>0.14000000000000001</v>
      </c>
    </row>
    <row r="85" spans="1:18" x14ac:dyDescent="0.25">
      <c r="A85" t="str">
        <f>IF($B$3="&lt;","&gt;","&lt;")&amp;Table13457[[#This Row],[sepal_length]]</f>
        <v>&gt;6.7</v>
      </c>
      <c r="B85" t="str">
        <f>$B$3&amp;"="&amp;Table13457[[#This Row],[sepal_length]]</f>
        <v>&lt;=6.7</v>
      </c>
      <c r="C85" t="str">
        <f>IF($D$3="&lt;","&gt;","&lt;")&amp;Table13457[[#This Row],[sepal_width]]</f>
        <v>&gt;3.3</v>
      </c>
      <c r="D85" t="str">
        <f>$D$3&amp;"="&amp;Table13457[[#This Row],[sepal_width]]</f>
        <v>&lt;=3.3</v>
      </c>
      <c r="E85" t="str">
        <f>IF($F$3="&lt;","&gt;","&lt;")&amp;Table13457[[#This Row],[petal_length]]</f>
        <v>&gt;5.7</v>
      </c>
      <c r="F85" t="str">
        <f>$F$3&amp;"="&amp;Table13457[[#This Row],[petal_length]]</f>
        <v>&lt;=5.7</v>
      </c>
      <c r="G85" t="str">
        <f>IF($H$3="&lt;","&gt;","&lt;")&amp;Table13457[[#This Row],[petal_width]]</f>
        <v>&gt;2.5</v>
      </c>
      <c r="H85" t="str">
        <f>$H$3&amp;"="&amp;Table13457[[#This Row],[petal_width]]</f>
        <v>&lt;=2.5</v>
      </c>
      <c r="I85">
        <v>6.7</v>
      </c>
      <c r="J85">
        <v>3.3</v>
      </c>
      <c r="K85">
        <v>5.7</v>
      </c>
      <c r="L85">
        <v>2.5</v>
      </c>
      <c r="M85">
        <v>0</v>
      </c>
      <c r="N85">
        <f>1-Table13457[[#This Row],[versacolor]]</f>
        <v>1</v>
      </c>
      <c r="O85">
        <f>(SUMIF(Table13457[sepal_length],B85,Table13457[versacolor])+SUMIF(Table13457[sepal_length],A85,Table13457[not versacolor]))/150</f>
        <v>0.18</v>
      </c>
      <c r="P85">
        <f>(SUMIF(Table13457[sepal_width],D85,Table13457[versacolor])+SUMIF(Table13457[sepal_width],C85,Table13457[not versacolor]))/150</f>
        <v>0.33333333333333331</v>
      </c>
      <c r="Q85">
        <f>(SUMIF(Table13457[petal_length],F85,Table13457[versacolor])+SUMIF(Table13457[petal_length],E85,Table13457[not versacolor]))/150</f>
        <v>0.18</v>
      </c>
      <c r="R85">
        <f>(SUMIF(Table13457[petal_width],H85,Table13457[versacolor])+SUMIF(Table13457[petal_width],G85,Table13457[not versacolor]))/150</f>
        <v>0.10666666666666667</v>
      </c>
    </row>
    <row r="86" spans="1:18" x14ac:dyDescent="0.25">
      <c r="A86" t="str">
        <f>IF($B$3="&lt;","&gt;","&lt;")&amp;Table13457[[#This Row],[sepal_length]]</f>
        <v>&gt;7.2</v>
      </c>
      <c r="B86" t="str">
        <f>$B$3&amp;"="&amp;Table13457[[#This Row],[sepal_length]]</f>
        <v>&lt;=7.2</v>
      </c>
      <c r="C86" t="str">
        <f>IF($D$3="&lt;","&gt;","&lt;")&amp;Table13457[[#This Row],[sepal_width]]</f>
        <v>&gt;3</v>
      </c>
      <c r="D86" t="str">
        <f>$D$3&amp;"="&amp;Table13457[[#This Row],[sepal_width]]</f>
        <v>&lt;=3</v>
      </c>
      <c r="E86" t="str">
        <f>IF($F$3="&lt;","&gt;","&lt;")&amp;Table13457[[#This Row],[petal_length]]</f>
        <v>&gt;5.8</v>
      </c>
      <c r="F86" t="str">
        <f>$F$3&amp;"="&amp;Table13457[[#This Row],[petal_length]]</f>
        <v>&lt;=5.8</v>
      </c>
      <c r="G86" t="str">
        <f>IF($H$3="&lt;","&gt;","&lt;")&amp;Table13457[[#This Row],[petal_width]]</f>
        <v>&gt;1.6</v>
      </c>
      <c r="H86" t="str">
        <f>$H$3&amp;"="&amp;Table13457[[#This Row],[petal_width]]</f>
        <v>&lt;=1.6</v>
      </c>
      <c r="I86">
        <v>7.2</v>
      </c>
      <c r="J86">
        <v>3</v>
      </c>
      <c r="K86">
        <v>5.8</v>
      </c>
      <c r="L86">
        <v>1.6</v>
      </c>
      <c r="M86">
        <v>0</v>
      </c>
      <c r="N86">
        <f>1-Table13457[[#This Row],[versacolor]]</f>
        <v>1</v>
      </c>
      <c r="O86">
        <f>(SUMIF(Table13457[sepal_length],B86,Table13457[versacolor])+SUMIF(Table13457[sepal_length],A86,Table13457[not versacolor]))/150</f>
        <v>0.13333333333333333</v>
      </c>
      <c r="P86">
        <f>(SUMIF(Table13457[sepal_width],D86,Table13457[versacolor])+SUMIF(Table13457[sepal_width],C86,Table13457[not versacolor]))/150</f>
        <v>0.44666666666666666</v>
      </c>
      <c r="Q86">
        <f>(SUMIF(Table13457[petal_length],F86,Table13457[versacolor])+SUMIF(Table13457[petal_length],E86,Table13457[not versacolor]))/150</f>
        <v>0.16666666666666666</v>
      </c>
      <c r="R86">
        <f>(SUMIF(Table13457[petal_width],H86,Table13457[versacolor])+SUMIF(Table13457[petal_width],G86,Table13457[not versacolor]))/150</f>
        <v>0.28000000000000003</v>
      </c>
    </row>
    <row r="87" spans="1:18" x14ac:dyDescent="0.25">
      <c r="A87" t="str">
        <f>IF($B$3="&lt;","&gt;","&lt;")&amp;Table13457[[#This Row],[sepal_length]]</f>
        <v>&gt;6.5</v>
      </c>
      <c r="B87" t="str">
        <f>$B$3&amp;"="&amp;Table13457[[#This Row],[sepal_length]]</f>
        <v>&lt;=6.5</v>
      </c>
      <c r="C87" t="str">
        <f>IF($D$3="&lt;","&gt;","&lt;")&amp;Table13457[[#This Row],[sepal_width]]</f>
        <v>&gt;3</v>
      </c>
      <c r="D87" t="str">
        <f>$D$3&amp;"="&amp;Table13457[[#This Row],[sepal_width]]</f>
        <v>&lt;=3</v>
      </c>
      <c r="E87" t="str">
        <f>IF($F$3="&lt;","&gt;","&lt;")&amp;Table13457[[#This Row],[petal_length]]</f>
        <v>&gt;5.8</v>
      </c>
      <c r="F87" t="str">
        <f>$F$3&amp;"="&amp;Table13457[[#This Row],[petal_length]]</f>
        <v>&lt;=5.8</v>
      </c>
      <c r="G87" t="str">
        <f>IF($H$3="&lt;","&gt;","&lt;")&amp;Table13457[[#This Row],[petal_width]]</f>
        <v>&gt;2.2</v>
      </c>
      <c r="H87" t="str">
        <f>$H$3&amp;"="&amp;Table13457[[#This Row],[petal_width]]</f>
        <v>&lt;=2.2</v>
      </c>
      <c r="I87">
        <v>6.5</v>
      </c>
      <c r="J87">
        <v>3</v>
      </c>
      <c r="K87">
        <v>5.8</v>
      </c>
      <c r="L87">
        <v>2.2000000000000002</v>
      </c>
      <c r="M87">
        <v>0</v>
      </c>
      <c r="N87">
        <f>1-Table13457[[#This Row],[versacolor]]</f>
        <v>1</v>
      </c>
      <c r="O87">
        <f>(SUMIF(Table13457[sepal_length],B87,Table13457[versacolor])+SUMIF(Table13457[sepal_length],A87,Table13457[not versacolor]))/150</f>
        <v>0.18</v>
      </c>
      <c r="P87">
        <f>(SUMIF(Table13457[sepal_width],D87,Table13457[versacolor])+SUMIF(Table13457[sepal_width],C87,Table13457[not versacolor]))/150</f>
        <v>0.44666666666666666</v>
      </c>
      <c r="Q87">
        <f>(SUMIF(Table13457[petal_length],F87,Table13457[versacolor])+SUMIF(Table13457[petal_length],E87,Table13457[not versacolor]))/150</f>
        <v>0.16666666666666666</v>
      </c>
      <c r="R87">
        <f>(SUMIF(Table13457[petal_width],H87,Table13457[versacolor])+SUMIF(Table13457[petal_width],G87,Table13457[not versacolor]))/150</f>
        <v>0.18666666666666668</v>
      </c>
    </row>
    <row r="88" spans="1:18" x14ac:dyDescent="0.25">
      <c r="A88" t="str">
        <f>IF($B$3="&lt;","&gt;","&lt;")&amp;Table13457[[#This Row],[sepal_length]]</f>
        <v>&gt;7.1</v>
      </c>
      <c r="B88" t="str">
        <f>$B$3&amp;"="&amp;Table13457[[#This Row],[sepal_length]]</f>
        <v>&lt;=7.1</v>
      </c>
      <c r="C88" t="str">
        <f>IF($D$3="&lt;","&gt;","&lt;")&amp;Table13457[[#This Row],[sepal_width]]</f>
        <v>&gt;3</v>
      </c>
      <c r="D88" t="str">
        <f>$D$3&amp;"="&amp;Table13457[[#This Row],[sepal_width]]</f>
        <v>&lt;=3</v>
      </c>
      <c r="E88" t="str">
        <f>IF($F$3="&lt;","&gt;","&lt;")&amp;Table13457[[#This Row],[petal_length]]</f>
        <v>&gt;5.9</v>
      </c>
      <c r="F88" t="str">
        <f>$F$3&amp;"="&amp;Table13457[[#This Row],[petal_length]]</f>
        <v>&lt;=5.9</v>
      </c>
      <c r="G88" t="str">
        <f>IF($H$3="&lt;","&gt;","&lt;")&amp;Table13457[[#This Row],[petal_width]]</f>
        <v>&gt;2.1</v>
      </c>
      <c r="H88" t="str">
        <f>$H$3&amp;"="&amp;Table13457[[#This Row],[petal_width]]</f>
        <v>&lt;=2.1</v>
      </c>
      <c r="I88">
        <v>7.1</v>
      </c>
      <c r="J88">
        <v>3</v>
      </c>
      <c r="K88">
        <v>5.9</v>
      </c>
      <c r="L88">
        <v>2.1</v>
      </c>
      <c r="M88">
        <v>0</v>
      </c>
      <c r="N88">
        <f>1-Table13457[[#This Row],[versacolor]]</f>
        <v>1</v>
      </c>
      <c r="O88">
        <f>(SUMIF(Table13457[sepal_length],B88,Table13457[versacolor])+SUMIF(Table13457[sepal_length],A88,Table13457[not versacolor]))/150</f>
        <v>0.15333333333333332</v>
      </c>
      <c r="P88">
        <f>(SUMIF(Table13457[sepal_width],D88,Table13457[versacolor])+SUMIF(Table13457[sepal_width],C88,Table13457[not versacolor]))/150</f>
        <v>0.44666666666666666</v>
      </c>
      <c r="Q88">
        <f>(SUMIF(Table13457[petal_length],F88,Table13457[versacolor])+SUMIF(Table13457[petal_length],E88,Table13457[not versacolor]))/150</f>
        <v>0.15333333333333332</v>
      </c>
      <c r="R88">
        <f>(SUMIF(Table13457[petal_width],H88,Table13457[versacolor])+SUMIF(Table13457[petal_width],G88,Table13457[not versacolor]))/150</f>
        <v>0.2</v>
      </c>
    </row>
    <row r="89" spans="1:18" x14ac:dyDescent="0.25">
      <c r="A89" t="str">
        <f>IF($B$3="&lt;","&gt;","&lt;")&amp;Table13457[[#This Row],[sepal_length]]</f>
        <v>&gt;6.8</v>
      </c>
      <c r="B89" t="str">
        <f>$B$3&amp;"="&amp;Table13457[[#This Row],[sepal_length]]</f>
        <v>&lt;=6.8</v>
      </c>
      <c r="C89" t="str">
        <f>IF($D$3="&lt;","&gt;","&lt;")&amp;Table13457[[#This Row],[sepal_width]]</f>
        <v>&gt;3.2</v>
      </c>
      <c r="D89" t="str">
        <f>$D$3&amp;"="&amp;Table13457[[#This Row],[sepal_width]]</f>
        <v>&lt;=3.2</v>
      </c>
      <c r="E89" t="str">
        <f>IF($F$3="&lt;","&gt;","&lt;")&amp;Table13457[[#This Row],[petal_length]]</f>
        <v>&gt;5.9</v>
      </c>
      <c r="F89" t="str">
        <f>$F$3&amp;"="&amp;Table13457[[#This Row],[petal_length]]</f>
        <v>&lt;=5.9</v>
      </c>
      <c r="G89" t="str">
        <f>IF($H$3="&lt;","&gt;","&lt;")&amp;Table13457[[#This Row],[petal_width]]</f>
        <v>&gt;2.3</v>
      </c>
      <c r="H89" t="str">
        <f>$H$3&amp;"="&amp;Table13457[[#This Row],[petal_width]]</f>
        <v>&lt;=2.3</v>
      </c>
      <c r="I89">
        <v>6.8</v>
      </c>
      <c r="J89">
        <v>3.2</v>
      </c>
      <c r="K89">
        <v>5.9</v>
      </c>
      <c r="L89">
        <v>2.2999999999999998</v>
      </c>
      <c r="M89">
        <v>0</v>
      </c>
      <c r="N89">
        <f>1-Table13457[[#This Row],[versacolor]]</f>
        <v>1</v>
      </c>
      <c r="O89">
        <f>(SUMIF(Table13457[sepal_length],B89,Table13457[versacolor])+SUMIF(Table13457[sepal_length],A89,Table13457[not versacolor]))/150</f>
        <v>0.16666666666666666</v>
      </c>
      <c r="P89">
        <f>(SUMIF(Table13457[sepal_width],D89,Table13457[versacolor])+SUMIF(Table13457[sepal_width],C89,Table13457[not versacolor]))/150</f>
        <v>0.36</v>
      </c>
      <c r="Q89">
        <f>(SUMIF(Table13457[petal_length],F89,Table13457[versacolor])+SUMIF(Table13457[petal_length],E89,Table13457[not versacolor]))/150</f>
        <v>0.15333333333333332</v>
      </c>
      <c r="R89">
        <f>(SUMIF(Table13457[petal_width],H89,Table13457[versacolor])+SUMIF(Table13457[petal_width],G89,Table13457[not versacolor]))/150</f>
        <v>0.14000000000000001</v>
      </c>
    </row>
    <row r="90" spans="1:18" x14ac:dyDescent="0.25">
      <c r="A90" t="str">
        <f>IF($B$3="&lt;","&gt;","&lt;")&amp;Table13457[[#This Row],[sepal_length]]</f>
        <v>&gt;7.2</v>
      </c>
      <c r="B90" t="str">
        <f>$B$3&amp;"="&amp;Table13457[[#This Row],[sepal_length]]</f>
        <v>&lt;=7.2</v>
      </c>
      <c r="C90" t="str">
        <f>IF($D$3="&lt;","&gt;","&lt;")&amp;Table13457[[#This Row],[sepal_width]]</f>
        <v>&gt;3.2</v>
      </c>
      <c r="D90" t="str">
        <f>$D$3&amp;"="&amp;Table13457[[#This Row],[sepal_width]]</f>
        <v>&lt;=3.2</v>
      </c>
      <c r="E90" t="str">
        <f>IF($F$3="&lt;","&gt;","&lt;")&amp;Table13457[[#This Row],[petal_length]]</f>
        <v>&gt;6</v>
      </c>
      <c r="F90" t="str">
        <f>$F$3&amp;"="&amp;Table13457[[#This Row],[petal_length]]</f>
        <v>&lt;=6</v>
      </c>
      <c r="G90" t="str">
        <f>IF($H$3="&lt;","&gt;","&lt;")&amp;Table13457[[#This Row],[petal_width]]</f>
        <v>&gt;1.8</v>
      </c>
      <c r="H90" t="str">
        <f>$H$3&amp;"="&amp;Table13457[[#This Row],[petal_width]]</f>
        <v>&lt;=1.8</v>
      </c>
      <c r="I90">
        <v>7.2</v>
      </c>
      <c r="J90">
        <v>3.2</v>
      </c>
      <c r="K90">
        <v>6</v>
      </c>
      <c r="L90">
        <v>1.8</v>
      </c>
      <c r="M90">
        <v>0</v>
      </c>
      <c r="N90">
        <f>1-Table13457[[#This Row],[versacolor]]</f>
        <v>1</v>
      </c>
      <c r="O90">
        <f>(SUMIF(Table13457[sepal_length],B90,Table13457[versacolor])+SUMIF(Table13457[sepal_length],A90,Table13457[not versacolor]))/150</f>
        <v>0.13333333333333333</v>
      </c>
      <c r="P90">
        <f>(SUMIF(Table13457[sepal_width],D90,Table13457[versacolor])+SUMIF(Table13457[sepal_width],C90,Table13457[not versacolor]))/150</f>
        <v>0.36</v>
      </c>
      <c r="Q90">
        <f>(SUMIF(Table13457[petal_length],F90,Table13457[versacolor])+SUMIF(Table13457[petal_length],E90,Table13457[not versacolor]))/150</f>
        <v>0.14000000000000001</v>
      </c>
      <c r="R90">
        <f>(SUMIF(Table13457[petal_width],H90,Table13457[versacolor])+SUMIF(Table13457[petal_width],G90,Table13457[not versacolor]))/150</f>
        <v>0.25333333333333335</v>
      </c>
    </row>
    <row r="91" spans="1:18" x14ac:dyDescent="0.25">
      <c r="A91" t="str">
        <f>IF($B$3="&lt;","&gt;","&lt;")&amp;Table13457[[#This Row],[sepal_length]]</f>
        <v>&gt;6.3</v>
      </c>
      <c r="B91" t="str">
        <f>$B$3&amp;"="&amp;Table13457[[#This Row],[sepal_length]]</f>
        <v>&lt;=6.3</v>
      </c>
      <c r="C91" t="str">
        <f>IF($D$3="&lt;","&gt;","&lt;")&amp;Table13457[[#This Row],[sepal_width]]</f>
        <v>&gt;3.3</v>
      </c>
      <c r="D91" t="str">
        <f>$D$3&amp;"="&amp;Table13457[[#This Row],[sepal_width]]</f>
        <v>&lt;=3.3</v>
      </c>
      <c r="E91" t="str">
        <f>IF($F$3="&lt;","&gt;","&lt;")&amp;Table13457[[#This Row],[petal_length]]</f>
        <v>&gt;6</v>
      </c>
      <c r="F91" t="str">
        <f>$F$3&amp;"="&amp;Table13457[[#This Row],[petal_length]]</f>
        <v>&lt;=6</v>
      </c>
      <c r="G91" t="str">
        <f>IF($H$3="&lt;","&gt;","&lt;")&amp;Table13457[[#This Row],[petal_width]]</f>
        <v>&gt;2.5</v>
      </c>
      <c r="H91" t="str">
        <f>$H$3&amp;"="&amp;Table13457[[#This Row],[petal_width]]</f>
        <v>&lt;=2.5</v>
      </c>
      <c r="I91">
        <v>6.3</v>
      </c>
      <c r="J91">
        <v>3.3</v>
      </c>
      <c r="K91">
        <v>6</v>
      </c>
      <c r="L91">
        <v>2.5</v>
      </c>
      <c r="M91">
        <v>0</v>
      </c>
      <c r="N91">
        <f>1-Table13457[[#This Row],[versacolor]]</f>
        <v>1</v>
      </c>
      <c r="O91">
        <f>(SUMIF(Table13457[sepal_length],B91,Table13457[versacolor])+SUMIF(Table13457[sepal_length],A91,Table13457[not versacolor]))/150</f>
        <v>0.21333333333333335</v>
      </c>
      <c r="P91">
        <f>(SUMIF(Table13457[sepal_width],D91,Table13457[versacolor])+SUMIF(Table13457[sepal_width],C91,Table13457[not versacolor]))/150</f>
        <v>0.33333333333333331</v>
      </c>
      <c r="Q91">
        <f>(SUMIF(Table13457[petal_length],F91,Table13457[versacolor])+SUMIF(Table13457[petal_length],E91,Table13457[not versacolor]))/150</f>
        <v>0.14000000000000001</v>
      </c>
      <c r="R91">
        <f>(SUMIF(Table13457[petal_width],H91,Table13457[versacolor])+SUMIF(Table13457[petal_width],G91,Table13457[not versacolor]))/150</f>
        <v>0.10666666666666667</v>
      </c>
    </row>
    <row r="92" spans="1:18" x14ac:dyDescent="0.25">
      <c r="A92" t="str">
        <f>IF($B$3="&lt;","&gt;","&lt;")&amp;Table13457[[#This Row],[sepal_length]]</f>
        <v>&gt;7.7</v>
      </c>
      <c r="B92" t="str">
        <f>$B$3&amp;"="&amp;Table13457[[#This Row],[sepal_length]]</f>
        <v>&lt;=7.7</v>
      </c>
      <c r="C92" t="str">
        <f>IF($D$3="&lt;","&gt;","&lt;")&amp;Table13457[[#This Row],[sepal_width]]</f>
        <v>&gt;3</v>
      </c>
      <c r="D92" t="str">
        <f>$D$3&amp;"="&amp;Table13457[[#This Row],[sepal_width]]</f>
        <v>&lt;=3</v>
      </c>
      <c r="E92" t="str">
        <f>IF($F$3="&lt;","&gt;","&lt;")&amp;Table13457[[#This Row],[petal_length]]</f>
        <v>&gt;6.1</v>
      </c>
      <c r="F92" t="str">
        <f>$F$3&amp;"="&amp;Table13457[[#This Row],[petal_length]]</f>
        <v>&lt;=6.1</v>
      </c>
      <c r="G92" t="str">
        <f>IF($H$3="&lt;","&gt;","&lt;")&amp;Table13457[[#This Row],[petal_width]]</f>
        <v>&gt;2.3</v>
      </c>
      <c r="H92" t="str">
        <f>$H$3&amp;"="&amp;Table13457[[#This Row],[petal_width]]</f>
        <v>&lt;=2.3</v>
      </c>
      <c r="I92">
        <v>7.7</v>
      </c>
      <c r="J92">
        <v>3</v>
      </c>
      <c r="K92">
        <v>6.1</v>
      </c>
      <c r="L92">
        <v>2.2999999999999998</v>
      </c>
      <c r="M92">
        <v>0</v>
      </c>
      <c r="N92">
        <f>1-Table13457[[#This Row],[versacolor]]</f>
        <v>1</v>
      </c>
      <c r="O92">
        <f>(SUMIF(Table13457[sepal_length],B92,Table13457[versacolor])+SUMIF(Table13457[sepal_length],A92,Table13457[not versacolor]))/150</f>
        <v>0.11333333333333333</v>
      </c>
      <c r="P92">
        <f>(SUMIF(Table13457[sepal_width],D92,Table13457[versacolor])+SUMIF(Table13457[sepal_width],C92,Table13457[not versacolor]))/150</f>
        <v>0.44666666666666666</v>
      </c>
      <c r="Q92">
        <f>(SUMIF(Table13457[petal_length],F92,Table13457[versacolor])+SUMIF(Table13457[petal_length],E92,Table13457[not versacolor]))/150</f>
        <v>0.12666666666666668</v>
      </c>
      <c r="R92">
        <f>(SUMIF(Table13457[petal_width],H92,Table13457[versacolor])+SUMIF(Table13457[petal_width],G92,Table13457[not versacolor]))/150</f>
        <v>0.14000000000000001</v>
      </c>
    </row>
    <row r="93" spans="1:18" x14ac:dyDescent="0.25">
      <c r="A93" t="str">
        <f>IF($B$3="&lt;","&gt;","&lt;")&amp;Table13457[[#This Row],[sepal_length]]</f>
        <v>&gt;7.2</v>
      </c>
      <c r="B93" t="str">
        <f>$B$3&amp;"="&amp;Table13457[[#This Row],[sepal_length]]</f>
        <v>&lt;=7.2</v>
      </c>
      <c r="C93" t="str">
        <f>IF($D$3="&lt;","&gt;","&lt;")&amp;Table13457[[#This Row],[sepal_width]]</f>
        <v>&gt;3.6</v>
      </c>
      <c r="D93" t="str">
        <f>$D$3&amp;"="&amp;Table13457[[#This Row],[sepal_width]]</f>
        <v>&lt;=3.6</v>
      </c>
      <c r="E93" t="str">
        <f>IF($F$3="&lt;","&gt;","&lt;")&amp;Table13457[[#This Row],[petal_length]]</f>
        <v>&gt;6.1</v>
      </c>
      <c r="F93" t="str">
        <f>$F$3&amp;"="&amp;Table13457[[#This Row],[petal_length]]</f>
        <v>&lt;=6.1</v>
      </c>
      <c r="G93" t="str">
        <f>IF($H$3="&lt;","&gt;","&lt;")&amp;Table13457[[#This Row],[petal_width]]</f>
        <v>&gt;2.5</v>
      </c>
      <c r="H93" t="str">
        <f>$H$3&amp;"="&amp;Table13457[[#This Row],[petal_width]]</f>
        <v>&lt;=2.5</v>
      </c>
      <c r="I93">
        <v>7.2</v>
      </c>
      <c r="J93">
        <v>3.6</v>
      </c>
      <c r="K93">
        <v>6.1</v>
      </c>
      <c r="L93">
        <v>2.5</v>
      </c>
      <c r="M93">
        <v>0</v>
      </c>
      <c r="N93">
        <f>1-Table13457[[#This Row],[versacolor]]</f>
        <v>1</v>
      </c>
      <c r="O93">
        <f>(SUMIF(Table13457[sepal_length],B93,Table13457[versacolor])+SUMIF(Table13457[sepal_length],A93,Table13457[not versacolor]))/150</f>
        <v>0.13333333333333333</v>
      </c>
      <c r="P93">
        <f>(SUMIF(Table13457[sepal_width],D93,Table13457[versacolor])+SUMIF(Table13457[sepal_width],C93,Table13457[not versacolor]))/150</f>
        <v>0.20666666666666667</v>
      </c>
      <c r="Q93">
        <f>(SUMIF(Table13457[petal_length],F93,Table13457[versacolor])+SUMIF(Table13457[petal_length],E93,Table13457[not versacolor]))/150</f>
        <v>0.12666666666666668</v>
      </c>
      <c r="R93">
        <f>(SUMIF(Table13457[petal_width],H93,Table13457[versacolor])+SUMIF(Table13457[petal_width],G93,Table13457[not versacolor]))/150</f>
        <v>0.10666666666666667</v>
      </c>
    </row>
    <row r="94" spans="1:18" x14ac:dyDescent="0.25">
      <c r="A94" t="str">
        <f>IF($B$3="&lt;","&gt;","&lt;")&amp;Table13457[[#This Row],[sepal_length]]</f>
        <v>&gt;7.9</v>
      </c>
      <c r="B94" t="str">
        <f>$B$3&amp;"="&amp;Table13457[[#This Row],[sepal_length]]</f>
        <v>&lt;=7.9</v>
      </c>
      <c r="C94" t="str">
        <f>IF($D$3="&lt;","&gt;","&lt;")&amp;Table13457[[#This Row],[sepal_width]]</f>
        <v>&gt;3.8</v>
      </c>
      <c r="D94" t="str">
        <f>$D$3&amp;"="&amp;Table13457[[#This Row],[sepal_width]]</f>
        <v>&lt;=3.8</v>
      </c>
      <c r="E94" t="str">
        <f>IF($F$3="&lt;","&gt;","&lt;")&amp;Table13457[[#This Row],[petal_length]]</f>
        <v>&gt;6.4</v>
      </c>
      <c r="F94" t="str">
        <f>$F$3&amp;"="&amp;Table13457[[#This Row],[petal_length]]</f>
        <v>&lt;=6.4</v>
      </c>
      <c r="G94" t="str">
        <f>IF($H$3="&lt;","&gt;","&lt;")&amp;Table13457[[#This Row],[petal_width]]</f>
        <v>&gt;2</v>
      </c>
      <c r="H94" t="str">
        <f>$H$3&amp;"="&amp;Table13457[[#This Row],[petal_width]]</f>
        <v>&lt;=2</v>
      </c>
      <c r="I94">
        <v>7.9</v>
      </c>
      <c r="J94">
        <v>3.8</v>
      </c>
      <c r="K94">
        <v>6.4</v>
      </c>
      <c r="L94">
        <v>2</v>
      </c>
      <c r="M94">
        <v>0</v>
      </c>
      <c r="N94">
        <f>1-Table13457[[#This Row],[versacolor]]</f>
        <v>1</v>
      </c>
      <c r="O94">
        <f>(SUMIF(Table13457[sepal_length],B94,Table13457[versacolor])+SUMIF(Table13457[sepal_length],A94,Table13457[not versacolor]))/150</f>
        <v>0.10666666666666667</v>
      </c>
      <c r="P94">
        <f>(SUMIF(Table13457[sepal_width],D94,Table13457[versacolor])+SUMIF(Table13457[sepal_width],C94,Table13457[not versacolor]))/150</f>
        <v>0.14666666666666667</v>
      </c>
      <c r="Q94">
        <f>(SUMIF(Table13457[petal_length],F94,Table13457[versacolor])+SUMIF(Table13457[petal_length],E94,Table13457[not versacolor]))/150</f>
        <v>0.12</v>
      </c>
      <c r="R94">
        <f>(SUMIF(Table13457[petal_width],H94,Table13457[versacolor])+SUMIF(Table13457[petal_width],G94,Table13457[not versacolor]))/150</f>
        <v>0.23333333333333334</v>
      </c>
    </row>
    <row r="95" spans="1:18" x14ac:dyDescent="0.25">
      <c r="A95" t="str">
        <f>IF($B$3="&lt;","&gt;","&lt;")&amp;Table13457[[#This Row],[sepal_length]]</f>
        <v>&gt;7.6</v>
      </c>
      <c r="B95" t="str">
        <f>$B$3&amp;"="&amp;Table13457[[#This Row],[sepal_length]]</f>
        <v>&lt;=7.6</v>
      </c>
      <c r="C95" t="str">
        <f>IF($D$3="&lt;","&gt;","&lt;")&amp;Table13457[[#This Row],[sepal_width]]</f>
        <v>&gt;3</v>
      </c>
      <c r="D95" t="str">
        <f>$D$3&amp;"="&amp;Table13457[[#This Row],[sepal_width]]</f>
        <v>&lt;=3</v>
      </c>
      <c r="E95" t="str">
        <f>IF($F$3="&lt;","&gt;","&lt;")&amp;Table13457[[#This Row],[petal_length]]</f>
        <v>&gt;6.6</v>
      </c>
      <c r="F95" t="str">
        <f>$F$3&amp;"="&amp;Table13457[[#This Row],[petal_length]]</f>
        <v>&lt;=6.6</v>
      </c>
      <c r="G95" t="str">
        <f>IF($H$3="&lt;","&gt;","&lt;")&amp;Table13457[[#This Row],[petal_width]]</f>
        <v>&gt;2.1</v>
      </c>
      <c r="H95" t="str">
        <f>$H$3&amp;"="&amp;Table13457[[#This Row],[petal_width]]</f>
        <v>&lt;=2.1</v>
      </c>
      <c r="I95">
        <v>7.6</v>
      </c>
      <c r="J95">
        <v>3</v>
      </c>
      <c r="K95">
        <v>6.6</v>
      </c>
      <c r="L95">
        <v>2.1</v>
      </c>
      <c r="M95">
        <v>0</v>
      </c>
      <c r="N95">
        <f>1-Table13457[[#This Row],[versacolor]]</f>
        <v>1</v>
      </c>
      <c r="O95">
        <f>(SUMIF(Table13457[sepal_length],B95,Table13457[versacolor])+SUMIF(Table13457[sepal_length],A95,Table13457[not versacolor]))/150</f>
        <v>0.12666666666666668</v>
      </c>
      <c r="P95">
        <f>(SUMIF(Table13457[sepal_width],D95,Table13457[versacolor])+SUMIF(Table13457[sepal_width],C95,Table13457[not versacolor]))/150</f>
        <v>0.44666666666666666</v>
      </c>
      <c r="Q95">
        <f>(SUMIF(Table13457[petal_length],F95,Table13457[versacolor])+SUMIF(Table13457[petal_length],E95,Table13457[not versacolor]))/150</f>
        <v>0.11333333333333333</v>
      </c>
      <c r="R95">
        <f>(SUMIF(Table13457[petal_width],H95,Table13457[versacolor])+SUMIF(Table13457[petal_width],G95,Table13457[not versacolor]))/150</f>
        <v>0.2</v>
      </c>
    </row>
    <row r="96" spans="1:18" x14ac:dyDescent="0.25">
      <c r="A96" t="str">
        <f>IF($B$3="&lt;","&gt;","&lt;")&amp;Table13457[[#This Row],[sepal_length]]</f>
        <v>&gt;7.7</v>
      </c>
      <c r="B96" t="str">
        <f>$B$3&amp;"="&amp;Table13457[[#This Row],[sepal_length]]</f>
        <v>&lt;=7.7</v>
      </c>
      <c r="C96" t="str">
        <f>IF($D$3="&lt;","&gt;","&lt;")&amp;Table13457[[#This Row],[sepal_width]]</f>
        <v>&gt;3.8</v>
      </c>
      <c r="D96" t="str">
        <f>$D$3&amp;"="&amp;Table13457[[#This Row],[sepal_width]]</f>
        <v>&lt;=3.8</v>
      </c>
      <c r="E96" t="str">
        <f>IF($F$3="&lt;","&gt;","&lt;")&amp;Table13457[[#This Row],[petal_length]]</f>
        <v>&gt;6.7</v>
      </c>
      <c r="F96" t="str">
        <f>$F$3&amp;"="&amp;Table13457[[#This Row],[petal_length]]</f>
        <v>&lt;=6.7</v>
      </c>
      <c r="G96" t="str">
        <f>IF($H$3="&lt;","&gt;","&lt;")&amp;Table13457[[#This Row],[petal_width]]</f>
        <v>&gt;2.2</v>
      </c>
      <c r="H96" t="str">
        <f>$H$3&amp;"="&amp;Table13457[[#This Row],[petal_width]]</f>
        <v>&lt;=2.2</v>
      </c>
      <c r="I96">
        <v>7.7</v>
      </c>
      <c r="J96">
        <v>3.8</v>
      </c>
      <c r="K96">
        <v>6.7</v>
      </c>
      <c r="L96">
        <v>2.2000000000000002</v>
      </c>
      <c r="M96">
        <v>0</v>
      </c>
      <c r="N96">
        <f>1-Table13457[[#This Row],[versacolor]]</f>
        <v>1</v>
      </c>
      <c r="O96">
        <f>(SUMIF(Table13457[sepal_length],B96,Table13457[versacolor])+SUMIF(Table13457[sepal_length],A96,Table13457[not versacolor]))/150</f>
        <v>0.11333333333333333</v>
      </c>
      <c r="P96">
        <f>(SUMIF(Table13457[sepal_width],D96,Table13457[versacolor])+SUMIF(Table13457[sepal_width],C96,Table13457[not versacolor]))/150</f>
        <v>0.14666666666666667</v>
      </c>
      <c r="Q96">
        <f>(SUMIF(Table13457[petal_length],F96,Table13457[versacolor])+SUMIF(Table13457[petal_length],E96,Table13457[not versacolor]))/150</f>
        <v>0.10666666666666667</v>
      </c>
      <c r="R96">
        <f>(SUMIF(Table13457[petal_width],H96,Table13457[versacolor])+SUMIF(Table13457[petal_width],G96,Table13457[not versacolor]))/150</f>
        <v>0.18666666666666668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F4" sqref="F4"/>
    </sheetView>
  </sheetViews>
  <sheetFormatPr defaultRowHeight="15" x14ac:dyDescent="0.25"/>
  <cols>
    <col min="9" max="9" width="14.5703125" customWidth="1"/>
    <col min="10" max="10" width="14" customWidth="1"/>
    <col min="11" max="11" width="14.42578125" customWidth="1"/>
    <col min="12" max="13" width="13.85546875" customWidth="1"/>
    <col min="14" max="14" width="13.28515625" bestFit="1" customWidth="1"/>
    <col min="15" max="15" width="13.28515625" customWidth="1"/>
    <col min="16" max="16" width="12.7109375" bestFit="1" customWidth="1"/>
    <col min="17" max="17" width="12.7109375" customWidth="1"/>
    <col min="18" max="18" width="12.7109375" bestFit="1" customWidth="1"/>
    <col min="19" max="19" width="12" customWidth="1"/>
  </cols>
  <sheetData>
    <row r="1" spans="1:19" x14ac:dyDescent="0.25">
      <c r="O1" s="1" t="s">
        <v>13</v>
      </c>
      <c r="P1" s="1" t="s">
        <v>14</v>
      </c>
      <c r="Q1" s="1" t="s">
        <v>17</v>
      </c>
      <c r="R1" s="1" t="s">
        <v>19</v>
      </c>
      <c r="S1" s="1"/>
    </row>
    <row r="2" spans="1:19" x14ac:dyDescent="0.25">
      <c r="O2">
        <f>SUBTOTAL(5,Table134568[Gini SL])</f>
        <v>0</v>
      </c>
      <c r="P2">
        <f>SUBTOTAL(5,Table134568[Gini SW])</f>
        <v>0</v>
      </c>
      <c r="Q2">
        <f>SUBTOTAL(5,Table134568[Gini PL])</f>
        <v>0</v>
      </c>
      <c r="R2">
        <f>SUBTOTAL(5,Table134568[Gini PW])</f>
        <v>0</v>
      </c>
    </row>
    <row r="3" spans="1:19" x14ac:dyDescent="0.25">
      <c r="B3" t="s">
        <v>23</v>
      </c>
      <c r="D3" t="s">
        <v>23</v>
      </c>
      <c r="F3" t="s">
        <v>23</v>
      </c>
      <c r="H3" t="s">
        <v>22</v>
      </c>
      <c r="I3" t="s">
        <v>3</v>
      </c>
      <c r="J3" t="s">
        <v>4</v>
      </c>
      <c r="K3" t="s">
        <v>5</v>
      </c>
      <c r="L3" t="s">
        <v>6</v>
      </c>
      <c r="M3" t="s">
        <v>20</v>
      </c>
      <c r="N3" t="s">
        <v>21</v>
      </c>
      <c r="O3" t="s">
        <v>12</v>
      </c>
      <c r="P3" t="s">
        <v>15</v>
      </c>
      <c r="Q3" t="s">
        <v>16</v>
      </c>
      <c r="R3" t="s">
        <v>18</v>
      </c>
    </row>
    <row r="4" spans="1:19" x14ac:dyDescent="0.25">
      <c r="A4" t="str">
        <f>IF($B$3="&lt;","&gt;","&lt;")&amp;Table134568[[#This Row],[sepal_length]]</f>
        <v>&gt;4.9</v>
      </c>
      <c r="B4" t="str">
        <f>$B$3&amp;"="&amp;Table134568[[#This Row],[sepal_length]]</f>
        <v>&lt;=4.9</v>
      </c>
      <c r="C4" t="str">
        <f>IF($D$3="&lt;","&gt;","&lt;")&amp;Table134568[[#This Row],[sepal_width]]</f>
        <v>&gt;2.5</v>
      </c>
      <c r="D4" t="str">
        <f>$D$3&amp;"="&amp;Table134568[[#This Row],[sepal_width]]</f>
        <v>&lt;=2.5</v>
      </c>
      <c r="E4" t="str">
        <f>IF($F$3="&lt;","&gt;","&lt;")&amp;Table134568[[#This Row],[petal_length]]</f>
        <v>&gt;4.5</v>
      </c>
      <c r="F4" t="str">
        <f>$F$3&amp;"="&amp;Table134568[[#This Row],[petal_length]]</f>
        <v>&lt;=4.5</v>
      </c>
      <c r="G4" t="str">
        <f>IF($H$3="&lt;","&gt;","&lt;")&amp;Table134568[[#This Row],[petal_width]]</f>
        <v>&lt;1.7</v>
      </c>
      <c r="H4" t="str">
        <f>$H$3&amp;"="&amp;Table134568[[#This Row],[petal_width]]</f>
        <v>&gt;=1.7</v>
      </c>
      <c r="I4">
        <v>4.9000000000000004</v>
      </c>
      <c r="J4">
        <v>2.5</v>
      </c>
      <c r="K4">
        <v>4.5</v>
      </c>
      <c r="L4">
        <v>1.7</v>
      </c>
      <c r="M4">
        <v>0</v>
      </c>
      <c r="N4">
        <f>1-Table134568[[#This Row],[versacolor]]</f>
        <v>1</v>
      </c>
      <c r="O4">
        <f>(SUMIF(Table134568[sepal_length],B4,Table134568[versacolor])+SUMIF(Table134568[sepal_length],A4,Table134568[not versacolor]))/150</f>
        <v>0.11333333333333333</v>
      </c>
      <c r="P4">
        <f>(SUMIF(Table134568[sepal_width],D4,Table134568[versacolor])+SUMIF(Table134568[sepal_width],C4,Table134568[not versacolor]))/150</f>
        <v>9.3333333333333338E-2</v>
      </c>
      <c r="Q4">
        <f>(SUMIF(Table134568[petal_length],F4,Table134568[versacolor])+SUMIF(Table134568[petal_length],E4,Table134568[not versacolor]))/150</f>
        <v>0.11333333333333333</v>
      </c>
      <c r="R4">
        <f>(SUMIF(Table134568[petal_width],H4,Table134568[versacolor])+SUMIF(Table134568[petal_width],G4,Table134568[not versacolor]))/150</f>
        <v>0</v>
      </c>
    </row>
    <row r="5" spans="1:19" x14ac:dyDescent="0.25">
      <c r="A5" t="str">
        <f>IF($B$3="&lt;","&gt;","&lt;")&amp;Table134568[[#This Row],[sepal_length]]</f>
        <v>&gt;6.2</v>
      </c>
      <c r="B5" t="str">
        <f>$B$3&amp;"="&amp;Table134568[[#This Row],[sepal_length]]</f>
        <v>&lt;=6.2</v>
      </c>
      <c r="C5" t="str">
        <f>IF($D$3="&lt;","&gt;","&lt;")&amp;Table134568[[#This Row],[sepal_width]]</f>
        <v>&gt;2.8</v>
      </c>
      <c r="D5" t="str">
        <f>$D$3&amp;"="&amp;Table134568[[#This Row],[sepal_width]]</f>
        <v>&lt;=2.8</v>
      </c>
      <c r="E5" t="str">
        <f>IF($F$3="&lt;","&gt;","&lt;")&amp;Table134568[[#This Row],[petal_length]]</f>
        <v>&gt;4.8</v>
      </c>
      <c r="F5" t="str">
        <f>$F$3&amp;"="&amp;Table134568[[#This Row],[petal_length]]</f>
        <v>&lt;=4.8</v>
      </c>
      <c r="G5" t="str">
        <f>IF($H$3="&lt;","&gt;","&lt;")&amp;Table134568[[#This Row],[petal_width]]</f>
        <v>&lt;1.8</v>
      </c>
      <c r="H5" t="str">
        <f>$H$3&amp;"="&amp;Table134568[[#This Row],[petal_width]]</f>
        <v>&gt;=1.8</v>
      </c>
      <c r="I5">
        <v>6.2</v>
      </c>
      <c r="J5">
        <v>2.8</v>
      </c>
      <c r="K5">
        <v>4.8</v>
      </c>
      <c r="L5">
        <v>1.8</v>
      </c>
      <c r="M5">
        <v>0</v>
      </c>
      <c r="N5">
        <f>1-Table134568[[#This Row],[versacolor]]</f>
        <v>1</v>
      </c>
      <c r="O5">
        <f>(SUMIF(Table134568[sepal_length],B5,Table134568[versacolor])+SUMIF(Table134568[sepal_length],A5,Table134568[not versacolor]))/150</f>
        <v>7.3333333333333334E-2</v>
      </c>
      <c r="P5">
        <f>(SUMIF(Table134568[sepal_width],D5,Table134568[versacolor])+SUMIF(Table134568[sepal_width],C5,Table134568[not versacolor]))/150</f>
        <v>1.3333333333333334E-2</v>
      </c>
      <c r="Q5">
        <f>(SUMIF(Table134568[petal_length],F5,Table134568[versacolor])+SUMIF(Table134568[petal_length],E5,Table134568[not versacolor]))/150</f>
        <v>0.10666666666666667</v>
      </c>
      <c r="R5">
        <f>(SUMIF(Table134568[petal_width],H5,Table134568[versacolor])+SUMIF(Table134568[petal_width],G5,Table134568[not versacolor]))/150</f>
        <v>6.6666666666666671E-3</v>
      </c>
    </row>
    <row r="6" spans="1:19" x14ac:dyDescent="0.25">
      <c r="A6" t="str">
        <f>IF($B$3="&lt;","&gt;","&lt;")&amp;Table134568[[#This Row],[sepal_length]]</f>
        <v>&gt;6.3</v>
      </c>
      <c r="B6" t="str">
        <f>$B$3&amp;"="&amp;Table134568[[#This Row],[sepal_length]]</f>
        <v>&lt;=6.3</v>
      </c>
      <c r="C6" t="str">
        <f>IF($D$3="&lt;","&gt;","&lt;")&amp;Table134568[[#This Row],[sepal_width]]</f>
        <v>&gt;2.7</v>
      </c>
      <c r="D6" t="str">
        <f>$D$3&amp;"="&amp;Table134568[[#This Row],[sepal_width]]</f>
        <v>&lt;=2.7</v>
      </c>
      <c r="E6" t="str">
        <f>IF($F$3="&lt;","&gt;","&lt;")&amp;Table134568[[#This Row],[petal_length]]</f>
        <v>&gt;4.9</v>
      </c>
      <c r="F6" t="str">
        <f>$F$3&amp;"="&amp;Table134568[[#This Row],[petal_length]]</f>
        <v>&lt;=4.9</v>
      </c>
      <c r="G6" t="str">
        <f>IF($H$3="&lt;","&gt;","&lt;")&amp;Table134568[[#This Row],[petal_width]]</f>
        <v>&lt;1.8</v>
      </c>
      <c r="H6" t="str">
        <f>$H$3&amp;"="&amp;Table134568[[#This Row],[petal_width]]</f>
        <v>&gt;=1.8</v>
      </c>
      <c r="I6">
        <v>6.3</v>
      </c>
      <c r="J6">
        <v>2.7</v>
      </c>
      <c r="K6">
        <v>4.9000000000000004</v>
      </c>
      <c r="L6">
        <v>1.8</v>
      </c>
      <c r="M6">
        <v>0</v>
      </c>
      <c r="N6">
        <f>1-Table134568[[#This Row],[versacolor]]</f>
        <v>1</v>
      </c>
      <c r="O6">
        <f>(SUMIF(Table134568[sepal_length],B6,Table134568[versacolor])+SUMIF(Table134568[sepal_length],A6,Table134568[not versacolor]))/150</f>
        <v>5.3333333333333337E-2</v>
      </c>
      <c r="P6">
        <f>(SUMIF(Table134568[sepal_width],D6,Table134568[versacolor])+SUMIF(Table134568[sepal_width],C6,Table134568[not versacolor]))/150</f>
        <v>0.06</v>
      </c>
      <c r="Q6">
        <f>(SUMIF(Table134568[petal_length],F6,Table134568[versacolor])+SUMIF(Table134568[petal_length],E6,Table134568[not versacolor]))/150</f>
        <v>9.3333333333333338E-2</v>
      </c>
      <c r="R6">
        <f>(SUMIF(Table134568[petal_width],H6,Table134568[versacolor])+SUMIF(Table134568[petal_width],G6,Table134568[not versacolor]))/150</f>
        <v>6.6666666666666671E-3</v>
      </c>
    </row>
    <row r="7" spans="1:19" x14ac:dyDescent="0.25">
      <c r="A7" t="str">
        <f>IF($B$3="&lt;","&gt;","&lt;")&amp;Table134568[[#This Row],[sepal_length]]</f>
        <v>&gt;5.6</v>
      </c>
      <c r="B7" t="str">
        <f>$B$3&amp;"="&amp;Table134568[[#This Row],[sepal_length]]</f>
        <v>&lt;=5.6</v>
      </c>
      <c r="C7" t="str">
        <f>IF($D$3="&lt;","&gt;","&lt;")&amp;Table134568[[#This Row],[sepal_width]]</f>
        <v>&gt;2.8</v>
      </c>
      <c r="D7" t="str">
        <f>$D$3&amp;"="&amp;Table134568[[#This Row],[sepal_width]]</f>
        <v>&lt;=2.8</v>
      </c>
      <c r="E7" t="str">
        <f>IF($F$3="&lt;","&gt;","&lt;")&amp;Table134568[[#This Row],[petal_length]]</f>
        <v>&gt;4.9</v>
      </c>
      <c r="F7" t="str">
        <f>$F$3&amp;"="&amp;Table134568[[#This Row],[petal_length]]</f>
        <v>&lt;=4.9</v>
      </c>
      <c r="G7" t="str">
        <f>IF($H$3="&lt;","&gt;","&lt;")&amp;Table134568[[#This Row],[petal_width]]</f>
        <v>&lt;2</v>
      </c>
      <c r="H7" t="str">
        <f>$H$3&amp;"="&amp;Table134568[[#This Row],[petal_width]]</f>
        <v>&gt;=2</v>
      </c>
      <c r="I7">
        <v>5.6</v>
      </c>
      <c r="J7">
        <v>2.8</v>
      </c>
      <c r="K7">
        <v>4.9000000000000004</v>
      </c>
      <c r="L7">
        <v>2</v>
      </c>
      <c r="M7">
        <v>0</v>
      </c>
      <c r="N7">
        <f>1-Table134568[[#This Row],[versacolor]]</f>
        <v>1</v>
      </c>
      <c r="O7">
        <f>(SUMIF(Table134568[sepal_length],B7,Table134568[versacolor])+SUMIF(Table134568[sepal_length],A7,Table134568[not versacolor]))/150</f>
        <v>0.10666666666666667</v>
      </c>
      <c r="P7">
        <f>(SUMIF(Table134568[sepal_width],D7,Table134568[versacolor])+SUMIF(Table134568[sepal_width],C7,Table134568[not versacolor]))/150</f>
        <v>1.3333333333333334E-2</v>
      </c>
      <c r="Q7">
        <f>(SUMIF(Table134568[petal_length],F7,Table134568[versacolor])+SUMIF(Table134568[petal_length],E7,Table134568[not versacolor]))/150</f>
        <v>9.3333333333333338E-2</v>
      </c>
      <c r="R7">
        <f>(SUMIF(Table134568[petal_width],H7,Table134568[versacolor])+SUMIF(Table134568[petal_width],G7,Table134568[not versacolor]))/150</f>
        <v>7.3333333333333334E-2</v>
      </c>
    </row>
    <row r="8" spans="1:19" x14ac:dyDescent="0.25">
      <c r="A8" t="str">
        <f>IF($B$3="&lt;","&gt;","&lt;")&amp;Table134568[[#This Row],[sepal_length]]</f>
        <v>&gt;5.7</v>
      </c>
      <c r="B8" t="str">
        <f>$B$3&amp;"="&amp;Table134568[[#This Row],[sepal_length]]</f>
        <v>&lt;=5.7</v>
      </c>
      <c r="C8" t="str">
        <f>IF($D$3="&lt;","&gt;","&lt;")&amp;Table134568[[#This Row],[sepal_width]]</f>
        <v>&gt;2.5</v>
      </c>
      <c r="D8" t="str">
        <f>$D$3&amp;"="&amp;Table134568[[#This Row],[sepal_width]]</f>
        <v>&lt;=2.5</v>
      </c>
      <c r="E8" t="str">
        <f>IF($F$3="&lt;","&gt;","&lt;")&amp;Table134568[[#This Row],[petal_length]]</f>
        <v>&gt;5</v>
      </c>
      <c r="F8" t="str">
        <f>$F$3&amp;"="&amp;Table134568[[#This Row],[petal_length]]</f>
        <v>&lt;=5</v>
      </c>
      <c r="G8" t="str">
        <f>IF($H$3="&lt;","&gt;","&lt;")&amp;Table134568[[#This Row],[petal_width]]</f>
        <v>&lt;2</v>
      </c>
      <c r="H8" t="str">
        <f>$H$3&amp;"="&amp;Table134568[[#This Row],[petal_width]]</f>
        <v>&gt;=2</v>
      </c>
      <c r="I8">
        <v>5.7</v>
      </c>
      <c r="J8">
        <v>2.5</v>
      </c>
      <c r="K8">
        <v>5</v>
      </c>
      <c r="L8">
        <v>2</v>
      </c>
      <c r="M8">
        <v>0</v>
      </c>
      <c r="N8">
        <f>1-Table134568[[#This Row],[versacolor]]</f>
        <v>1</v>
      </c>
      <c r="O8">
        <f>(SUMIF(Table134568[sepal_length],B8,Table134568[versacolor])+SUMIF(Table134568[sepal_length],A8,Table134568[not versacolor]))/150</f>
        <v>0.1</v>
      </c>
      <c r="P8">
        <f>(SUMIF(Table134568[sepal_width],D8,Table134568[versacolor])+SUMIF(Table134568[sepal_width],C8,Table134568[not versacolor]))/150</f>
        <v>9.3333333333333338E-2</v>
      </c>
      <c r="Q8">
        <f>(SUMIF(Table134568[petal_length],F8,Table134568[versacolor])+SUMIF(Table134568[petal_length],E8,Table134568[not versacolor]))/150</f>
        <v>0.08</v>
      </c>
      <c r="R8">
        <f>(SUMIF(Table134568[petal_width],H8,Table134568[versacolor])+SUMIF(Table134568[petal_width],G8,Table134568[not versacolor]))/150</f>
        <v>7.3333333333333334E-2</v>
      </c>
    </row>
    <row r="9" spans="1:19" x14ac:dyDescent="0.25">
      <c r="A9" t="str">
        <f>IF($B$3="&lt;","&gt;","&lt;")&amp;Table134568[[#This Row],[sepal_length]]</f>
        <v>&gt;6.3</v>
      </c>
      <c r="B9" t="str">
        <f>$B$3&amp;"="&amp;Table134568[[#This Row],[sepal_length]]</f>
        <v>&lt;=6.3</v>
      </c>
      <c r="C9" t="str">
        <f>IF($D$3="&lt;","&gt;","&lt;")&amp;Table134568[[#This Row],[sepal_width]]</f>
        <v>&gt;2.5</v>
      </c>
      <c r="D9" t="str">
        <f>$D$3&amp;"="&amp;Table134568[[#This Row],[sepal_width]]</f>
        <v>&lt;=2.5</v>
      </c>
      <c r="E9" t="str">
        <f>IF($F$3="&lt;","&gt;","&lt;")&amp;Table134568[[#This Row],[petal_length]]</f>
        <v>&gt;5</v>
      </c>
      <c r="F9" t="str">
        <f>$F$3&amp;"="&amp;Table134568[[#This Row],[petal_length]]</f>
        <v>&lt;=5</v>
      </c>
      <c r="G9" t="str">
        <f>IF($H$3="&lt;","&gt;","&lt;")&amp;Table134568[[#This Row],[petal_width]]</f>
        <v>&lt;1.9</v>
      </c>
      <c r="H9" t="str">
        <f>$H$3&amp;"="&amp;Table134568[[#This Row],[petal_width]]</f>
        <v>&gt;=1.9</v>
      </c>
      <c r="I9">
        <v>6.3</v>
      </c>
      <c r="J9">
        <v>2.5</v>
      </c>
      <c r="K9">
        <v>5</v>
      </c>
      <c r="L9">
        <v>1.9</v>
      </c>
      <c r="M9">
        <v>0</v>
      </c>
      <c r="N9">
        <f>1-Table134568[[#This Row],[versacolor]]</f>
        <v>1</v>
      </c>
      <c r="O9">
        <f>(SUMIF(Table134568[sepal_length],B9,Table134568[versacolor])+SUMIF(Table134568[sepal_length],A9,Table134568[not versacolor]))/150</f>
        <v>5.3333333333333337E-2</v>
      </c>
      <c r="P9">
        <f>(SUMIF(Table134568[sepal_width],D9,Table134568[versacolor])+SUMIF(Table134568[sepal_width],C9,Table134568[not versacolor]))/150</f>
        <v>9.3333333333333338E-2</v>
      </c>
      <c r="Q9">
        <f>(SUMIF(Table134568[petal_length],F9,Table134568[versacolor])+SUMIF(Table134568[petal_length],E9,Table134568[not versacolor]))/150</f>
        <v>0.08</v>
      </c>
      <c r="R9">
        <f>(SUMIF(Table134568[petal_width],H9,Table134568[versacolor])+SUMIF(Table134568[petal_width],G9,Table134568[not versacolor]))/150</f>
        <v>0.04</v>
      </c>
    </row>
    <row r="10" spans="1:19" x14ac:dyDescent="0.25">
      <c r="A10" t="str">
        <f>IF($B$3="&lt;","&gt;","&lt;")&amp;Table134568[[#This Row],[sepal_length]]</f>
        <v>&gt;5.8</v>
      </c>
      <c r="B10" t="str">
        <f>$B$3&amp;"="&amp;Table134568[[#This Row],[sepal_length]]</f>
        <v>&lt;=5.8</v>
      </c>
      <c r="C10" t="str">
        <f>IF($D$3="&lt;","&gt;","&lt;")&amp;Table134568[[#This Row],[sepal_width]]</f>
        <v>&gt;2.7</v>
      </c>
      <c r="D10" t="str">
        <f>$D$3&amp;"="&amp;Table134568[[#This Row],[sepal_width]]</f>
        <v>&lt;=2.7</v>
      </c>
      <c r="E10" t="str">
        <f>IF($F$3="&lt;","&gt;","&lt;")&amp;Table134568[[#This Row],[petal_length]]</f>
        <v>&gt;5.1</v>
      </c>
      <c r="F10" t="str">
        <f>$F$3&amp;"="&amp;Table134568[[#This Row],[petal_length]]</f>
        <v>&lt;=5.1</v>
      </c>
      <c r="G10" t="str">
        <f>IF($H$3="&lt;","&gt;","&lt;")&amp;Table134568[[#This Row],[petal_width]]</f>
        <v>&lt;1.9</v>
      </c>
      <c r="H10" t="str">
        <f>$H$3&amp;"="&amp;Table134568[[#This Row],[petal_width]]</f>
        <v>&gt;=1.9</v>
      </c>
      <c r="I10">
        <v>5.8</v>
      </c>
      <c r="J10">
        <v>2.7</v>
      </c>
      <c r="K10">
        <v>5.0999999999999996</v>
      </c>
      <c r="L10">
        <v>1.9</v>
      </c>
      <c r="M10">
        <v>0</v>
      </c>
      <c r="N10">
        <f>1-Table134568[[#This Row],[versacolor]]</f>
        <v>1</v>
      </c>
      <c r="O10">
        <f>(SUMIF(Table134568[sepal_length],B10,Table134568[versacolor])+SUMIF(Table134568[sepal_length],A10,Table134568[not versacolor]))/150</f>
        <v>0.08</v>
      </c>
      <c r="P10">
        <f>(SUMIF(Table134568[sepal_width],D10,Table134568[versacolor])+SUMIF(Table134568[sepal_width],C10,Table134568[not versacolor]))/150</f>
        <v>0.06</v>
      </c>
      <c r="Q10">
        <f>(SUMIF(Table134568[petal_length],F10,Table134568[versacolor])+SUMIF(Table134568[petal_length],E10,Table134568[not versacolor]))/150</f>
        <v>0.06</v>
      </c>
      <c r="R10">
        <f>(SUMIF(Table134568[petal_width],H10,Table134568[versacolor])+SUMIF(Table134568[petal_width],G10,Table134568[not versacolor]))/150</f>
        <v>0.04</v>
      </c>
    </row>
    <row r="11" spans="1:19" x14ac:dyDescent="0.25">
      <c r="A11" t="str">
        <f>IF($B$3="&lt;","&gt;","&lt;")&amp;Table134568[[#This Row],[sepal_length]]</f>
        <v>&gt;5.8</v>
      </c>
      <c r="B11" t="str">
        <f>$B$3&amp;"="&amp;Table134568[[#This Row],[sepal_length]]</f>
        <v>&lt;=5.8</v>
      </c>
      <c r="C11" t="str">
        <f>IF($D$3="&lt;","&gt;","&lt;")&amp;Table134568[[#This Row],[sepal_width]]</f>
        <v>&gt;2.7</v>
      </c>
      <c r="D11" t="str">
        <f>$D$3&amp;"="&amp;Table134568[[#This Row],[sepal_width]]</f>
        <v>&lt;=2.7</v>
      </c>
      <c r="E11" t="str">
        <f>IF($F$3="&lt;","&gt;","&lt;")&amp;Table134568[[#This Row],[petal_length]]</f>
        <v>&gt;5.1</v>
      </c>
      <c r="F11" t="str">
        <f>$F$3&amp;"="&amp;Table134568[[#This Row],[petal_length]]</f>
        <v>&lt;=5.1</v>
      </c>
      <c r="G11" t="str">
        <f>IF($H$3="&lt;","&gt;","&lt;")&amp;Table134568[[#This Row],[petal_width]]</f>
        <v>&lt;1.9</v>
      </c>
      <c r="H11" t="str">
        <f>$H$3&amp;"="&amp;Table134568[[#This Row],[petal_width]]</f>
        <v>&gt;=1.9</v>
      </c>
      <c r="I11">
        <v>5.8</v>
      </c>
      <c r="J11">
        <v>2.7</v>
      </c>
      <c r="K11">
        <v>5.0999999999999996</v>
      </c>
      <c r="L11">
        <v>1.9</v>
      </c>
      <c r="M11">
        <v>0</v>
      </c>
      <c r="N11">
        <f>1-Table134568[[#This Row],[versacolor]]</f>
        <v>1</v>
      </c>
      <c r="O11">
        <f>(SUMIF(Table134568[sepal_length],B11,Table134568[versacolor])+SUMIF(Table134568[sepal_length],A11,Table134568[not versacolor]))/150</f>
        <v>0.08</v>
      </c>
      <c r="P11">
        <f>(SUMIF(Table134568[sepal_width],D11,Table134568[versacolor])+SUMIF(Table134568[sepal_width],C11,Table134568[not versacolor]))/150</f>
        <v>0.06</v>
      </c>
      <c r="Q11">
        <f>(SUMIF(Table134568[petal_length],F11,Table134568[versacolor])+SUMIF(Table134568[petal_length],E11,Table134568[not versacolor]))/150</f>
        <v>0.06</v>
      </c>
      <c r="R11">
        <f>(SUMIF(Table134568[petal_width],H11,Table134568[versacolor])+SUMIF(Table134568[petal_width],G11,Table134568[not versacolor]))/150</f>
        <v>0.04</v>
      </c>
    </row>
    <row r="12" spans="1:19" x14ac:dyDescent="0.25">
      <c r="A12" t="str">
        <f>IF($B$3="&lt;","&gt;","&lt;")&amp;Table134568[[#This Row],[sepal_length]]</f>
        <v>&gt;5.8</v>
      </c>
      <c r="B12" t="str">
        <f>$B$3&amp;"="&amp;Table134568[[#This Row],[sepal_length]]</f>
        <v>&lt;=5.8</v>
      </c>
      <c r="C12" t="str">
        <f>IF($D$3="&lt;","&gt;","&lt;")&amp;Table134568[[#This Row],[sepal_width]]</f>
        <v>&gt;2.8</v>
      </c>
      <c r="D12" t="str">
        <f>$D$3&amp;"="&amp;Table134568[[#This Row],[sepal_width]]</f>
        <v>&lt;=2.8</v>
      </c>
      <c r="E12" t="str">
        <f>IF($F$3="&lt;","&gt;","&lt;")&amp;Table134568[[#This Row],[petal_length]]</f>
        <v>&gt;5.1</v>
      </c>
      <c r="F12" t="str">
        <f>$F$3&amp;"="&amp;Table134568[[#This Row],[petal_length]]</f>
        <v>&lt;=5.1</v>
      </c>
      <c r="G12" t="str">
        <f>IF($H$3="&lt;","&gt;","&lt;")&amp;Table134568[[#This Row],[petal_width]]</f>
        <v>&lt;2.4</v>
      </c>
      <c r="H12" t="str">
        <f>$H$3&amp;"="&amp;Table134568[[#This Row],[petal_width]]</f>
        <v>&gt;=2.4</v>
      </c>
      <c r="I12">
        <v>5.8</v>
      </c>
      <c r="J12">
        <v>2.8</v>
      </c>
      <c r="K12">
        <v>5.0999999999999996</v>
      </c>
      <c r="L12">
        <v>2.4</v>
      </c>
      <c r="M12">
        <v>0</v>
      </c>
      <c r="N12">
        <f>1-Table134568[[#This Row],[versacolor]]</f>
        <v>1</v>
      </c>
      <c r="O12">
        <f>(SUMIF(Table134568[sepal_length],B12,Table134568[versacolor])+SUMIF(Table134568[sepal_length],A12,Table134568[not versacolor]))/150</f>
        <v>0.08</v>
      </c>
      <c r="P12">
        <f>(SUMIF(Table134568[sepal_width],D12,Table134568[versacolor])+SUMIF(Table134568[sepal_width],C12,Table134568[not versacolor]))/150</f>
        <v>1.3333333333333334E-2</v>
      </c>
      <c r="Q12">
        <f>(SUMIF(Table134568[petal_length],F12,Table134568[versacolor])+SUMIF(Table134568[petal_length],E12,Table134568[not versacolor]))/150</f>
        <v>0.06</v>
      </c>
      <c r="R12">
        <f>(SUMIF(Table134568[petal_width],H12,Table134568[versacolor])+SUMIF(Table134568[petal_width],G12,Table134568[not versacolor]))/150</f>
        <v>0.11333333333333333</v>
      </c>
    </row>
    <row r="13" spans="1:19" x14ac:dyDescent="0.25">
      <c r="A13" t="str">
        <f>IF($B$3="&lt;","&gt;","&lt;")&amp;Table134568[[#This Row],[sepal_length]]</f>
        <v>&gt;6.4</v>
      </c>
      <c r="B13" t="str">
        <f>$B$3&amp;"="&amp;Table134568[[#This Row],[sepal_length]]</f>
        <v>&lt;=6.4</v>
      </c>
      <c r="C13" t="str">
        <f>IF($D$3="&lt;","&gt;","&lt;")&amp;Table134568[[#This Row],[sepal_width]]</f>
        <v>&gt;2.7</v>
      </c>
      <c r="D13" t="str">
        <f>$D$3&amp;"="&amp;Table134568[[#This Row],[sepal_width]]</f>
        <v>&lt;=2.7</v>
      </c>
      <c r="E13" t="str">
        <f>IF($F$3="&lt;","&gt;","&lt;")&amp;Table134568[[#This Row],[petal_length]]</f>
        <v>&gt;5.3</v>
      </c>
      <c r="F13" t="str">
        <f>$F$3&amp;"="&amp;Table134568[[#This Row],[petal_length]]</f>
        <v>&lt;=5.3</v>
      </c>
      <c r="G13" t="str">
        <f>IF($H$3="&lt;","&gt;","&lt;")&amp;Table134568[[#This Row],[petal_width]]</f>
        <v>&lt;1.9</v>
      </c>
      <c r="H13" t="str">
        <f>$H$3&amp;"="&amp;Table134568[[#This Row],[petal_width]]</f>
        <v>&gt;=1.9</v>
      </c>
      <c r="I13">
        <v>6.4</v>
      </c>
      <c r="J13">
        <v>2.7</v>
      </c>
      <c r="K13">
        <v>5.3</v>
      </c>
      <c r="L13">
        <v>1.9</v>
      </c>
      <c r="M13">
        <v>0</v>
      </c>
      <c r="N13">
        <f>1-Table134568[[#This Row],[versacolor]]</f>
        <v>1</v>
      </c>
      <c r="O13">
        <f>(SUMIF(Table134568[sepal_length],B13,Table134568[versacolor])+SUMIF(Table134568[sepal_length],A13,Table134568[not versacolor]))/150</f>
        <v>3.3333333333333333E-2</v>
      </c>
      <c r="P13">
        <f>(SUMIF(Table134568[sepal_width],D13,Table134568[versacolor])+SUMIF(Table134568[sepal_width],C13,Table134568[not versacolor]))/150</f>
        <v>0.06</v>
      </c>
      <c r="Q13">
        <f>(SUMIF(Table134568[petal_length],F13,Table134568[versacolor])+SUMIF(Table134568[petal_length],E13,Table134568[not versacolor]))/150</f>
        <v>5.3333333333333337E-2</v>
      </c>
      <c r="R13">
        <f>(SUMIF(Table134568[petal_width],H13,Table134568[versacolor])+SUMIF(Table134568[petal_width],G13,Table134568[not versacolor]))/150</f>
        <v>0.04</v>
      </c>
    </row>
    <row r="14" spans="1:19" x14ac:dyDescent="0.25">
      <c r="A14" t="str">
        <f>IF($B$3="&lt;","&gt;","&lt;")&amp;Table134568[[#This Row],[sepal_length]]</f>
        <v>&gt;6.4</v>
      </c>
      <c r="B14" t="str">
        <f>$B$3&amp;"="&amp;Table134568[[#This Row],[sepal_length]]</f>
        <v>&lt;=6.4</v>
      </c>
      <c r="C14" t="str">
        <f>IF($D$3="&lt;","&gt;","&lt;")&amp;Table134568[[#This Row],[sepal_width]]</f>
        <v>&gt;2.8</v>
      </c>
      <c r="D14" t="str">
        <f>$D$3&amp;"="&amp;Table134568[[#This Row],[sepal_width]]</f>
        <v>&lt;=2.8</v>
      </c>
      <c r="E14" t="str">
        <f>IF($F$3="&lt;","&gt;","&lt;")&amp;Table134568[[#This Row],[petal_length]]</f>
        <v>&gt;5.6</v>
      </c>
      <c r="F14" t="str">
        <f>$F$3&amp;"="&amp;Table134568[[#This Row],[petal_length]]</f>
        <v>&lt;=5.6</v>
      </c>
      <c r="G14" t="str">
        <f>IF($H$3="&lt;","&gt;","&lt;")&amp;Table134568[[#This Row],[petal_width]]</f>
        <v>&lt;2.1</v>
      </c>
      <c r="H14" t="str">
        <f>$H$3&amp;"="&amp;Table134568[[#This Row],[petal_width]]</f>
        <v>&gt;=2.1</v>
      </c>
      <c r="I14">
        <v>6.4</v>
      </c>
      <c r="J14">
        <v>2.8</v>
      </c>
      <c r="K14">
        <v>5.6</v>
      </c>
      <c r="L14">
        <v>2.1</v>
      </c>
      <c r="M14">
        <v>0</v>
      </c>
      <c r="N14">
        <f>1-Table134568[[#This Row],[versacolor]]</f>
        <v>1</v>
      </c>
      <c r="O14">
        <f>(SUMIF(Table134568[sepal_length],B14,Table134568[versacolor])+SUMIF(Table134568[sepal_length],A14,Table134568[not versacolor]))/150</f>
        <v>3.3333333333333333E-2</v>
      </c>
      <c r="P14">
        <f>(SUMIF(Table134568[sepal_width],D14,Table134568[versacolor])+SUMIF(Table134568[sepal_width],C14,Table134568[not versacolor]))/150</f>
        <v>1.3333333333333334E-2</v>
      </c>
      <c r="Q14">
        <f>(SUMIF(Table134568[petal_length],F14,Table134568[versacolor])+SUMIF(Table134568[petal_length],E14,Table134568[not versacolor]))/150</f>
        <v>3.3333333333333333E-2</v>
      </c>
      <c r="R14">
        <f>(SUMIF(Table134568[petal_width],H14,Table134568[versacolor])+SUMIF(Table134568[petal_width],G14,Table134568[not versacolor]))/150</f>
        <v>9.3333333333333338E-2</v>
      </c>
    </row>
    <row r="15" spans="1:19" x14ac:dyDescent="0.25">
      <c r="A15" t="str">
        <f>IF($B$3="&lt;","&gt;","&lt;")&amp;Table134568[[#This Row],[sepal_length]]</f>
        <v>&gt;6.4</v>
      </c>
      <c r="B15" t="str">
        <f>$B$3&amp;"="&amp;Table134568[[#This Row],[sepal_length]]</f>
        <v>&lt;=6.4</v>
      </c>
      <c r="C15" t="str">
        <f>IF($D$3="&lt;","&gt;","&lt;")&amp;Table134568[[#This Row],[sepal_width]]</f>
        <v>&gt;2.8</v>
      </c>
      <c r="D15" t="str">
        <f>$D$3&amp;"="&amp;Table134568[[#This Row],[sepal_width]]</f>
        <v>&lt;=2.8</v>
      </c>
      <c r="E15" t="str">
        <f>IF($F$3="&lt;","&gt;","&lt;")&amp;Table134568[[#This Row],[petal_length]]</f>
        <v>&gt;5.6</v>
      </c>
      <c r="F15" t="str">
        <f>$F$3&amp;"="&amp;Table134568[[#This Row],[petal_length]]</f>
        <v>&lt;=5.6</v>
      </c>
      <c r="G15" t="str">
        <f>IF($H$3="&lt;","&gt;","&lt;")&amp;Table134568[[#This Row],[petal_width]]</f>
        <v>&lt;2.2</v>
      </c>
      <c r="H15" t="str">
        <f>$H$3&amp;"="&amp;Table134568[[#This Row],[petal_width]]</f>
        <v>&gt;=2.2</v>
      </c>
      <c r="I15">
        <v>6.4</v>
      </c>
      <c r="J15">
        <v>2.8</v>
      </c>
      <c r="K15">
        <v>5.6</v>
      </c>
      <c r="L15">
        <v>2.2000000000000002</v>
      </c>
      <c r="M15">
        <v>0</v>
      </c>
      <c r="N15">
        <f>1-Table134568[[#This Row],[versacolor]]</f>
        <v>1</v>
      </c>
      <c r="O15">
        <f>(SUMIF(Table134568[sepal_length],B15,Table134568[versacolor])+SUMIF(Table134568[sepal_length],A15,Table134568[not versacolor]))/150</f>
        <v>3.3333333333333333E-2</v>
      </c>
      <c r="P15">
        <f>(SUMIF(Table134568[sepal_width],D15,Table134568[versacolor])+SUMIF(Table134568[sepal_width],C15,Table134568[not versacolor]))/150</f>
        <v>1.3333333333333334E-2</v>
      </c>
      <c r="Q15">
        <f>(SUMIF(Table134568[petal_length],F15,Table134568[versacolor])+SUMIF(Table134568[petal_length],E15,Table134568[not versacolor]))/150</f>
        <v>3.3333333333333333E-2</v>
      </c>
      <c r="R15">
        <f>(SUMIF(Table134568[petal_width],H15,Table134568[versacolor])+SUMIF(Table134568[petal_width],G15,Table134568[not versacolor]))/150</f>
        <v>0.1</v>
      </c>
    </row>
    <row r="16" spans="1:19" x14ac:dyDescent="0.25">
      <c r="A16" t="str">
        <f>IF($B$3="&lt;","&gt;","&lt;")&amp;Table134568[[#This Row],[sepal_length]]</f>
        <v>&gt;6.3</v>
      </c>
      <c r="B16" t="str">
        <f>$B$3&amp;"="&amp;Table134568[[#This Row],[sepal_length]]</f>
        <v>&lt;=6.3</v>
      </c>
      <c r="C16" t="str">
        <f>IF($D$3="&lt;","&gt;","&lt;")&amp;Table134568[[#This Row],[sepal_width]]</f>
        <v>&gt;2.9</v>
      </c>
      <c r="D16" t="str">
        <f>$D$3&amp;"="&amp;Table134568[[#This Row],[sepal_width]]</f>
        <v>&lt;=2.9</v>
      </c>
      <c r="E16" t="str">
        <f>IF($F$3="&lt;","&gt;","&lt;")&amp;Table134568[[#This Row],[petal_length]]</f>
        <v>&gt;5.6</v>
      </c>
      <c r="F16" t="str">
        <f>$F$3&amp;"="&amp;Table134568[[#This Row],[petal_length]]</f>
        <v>&lt;=5.6</v>
      </c>
      <c r="G16" t="str">
        <f>IF($H$3="&lt;","&gt;","&lt;")&amp;Table134568[[#This Row],[petal_width]]</f>
        <v>&lt;1.8</v>
      </c>
      <c r="H16" t="str">
        <f>$H$3&amp;"="&amp;Table134568[[#This Row],[petal_width]]</f>
        <v>&gt;=1.8</v>
      </c>
      <c r="I16">
        <v>6.3</v>
      </c>
      <c r="J16">
        <v>2.9</v>
      </c>
      <c r="K16">
        <v>5.6</v>
      </c>
      <c r="L16">
        <v>1.8</v>
      </c>
      <c r="M16">
        <v>0</v>
      </c>
      <c r="N16">
        <f>1-Table134568[[#This Row],[versacolor]]</f>
        <v>1</v>
      </c>
      <c r="O16">
        <f>(SUMIF(Table134568[sepal_length],B16,Table134568[versacolor])+SUMIF(Table134568[sepal_length],A16,Table134568[not versacolor]))/150</f>
        <v>5.3333333333333337E-2</v>
      </c>
      <c r="P16">
        <f>(SUMIF(Table134568[sepal_width],D16,Table134568[versacolor])+SUMIF(Table134568[sepal_width],C16,Table134568[not versacolor]))/150</f>
        <v>0</v>
      </c>
      <c r="Q16">
        <f>(SUMIF(Table134568[petal_length],F16,Table134568[versacolor])+SUMIF(Table134568[petal_length],E16,Table134568[not versacolor]))/150</f>
        <v>3.3333333333333333E-2</v>
      </c>
      <c r="R16">
        <f>(SUMIF(Table134568[petal_width],H16,Table134568[versacolor])+SUMIF(Table134568[petal_width],G16,Table134568[not versacolor]))/150</f>
        <v>6.6666666666666671E-3</v>
      </c>
    </row>
    <row r="17" spans="1:18" x14ac:dyDescent="0.25">
      <c r="A17" t="str">
        <f>IF($B$3="&lt;","&gt;","&lt;")&amp;Table134568[[#This Row],[sepal_length]]</f>
        <v>&gt;6.7</v>
      </c>
      <c r="B17" t="str">
        <f>$B$3&amp;"="&amp;Table134568[[#This Row],[sepal_length]]</f>
        <v>&lt;=6.7</v>
      </c>
      <c r="C17" t="str">
        <f>IF($D$3="&lt;","&gt;","&lt;")&amp;Table134568[[#This Row],[sepal_width]]</f>
        <v>&gt;2.5</v>
      </c>
      <c r="D17" t="str">
        <f>$D$3&amp;"="&amp;Table134568[[#This Row],[sepal_width]]</f>
        <v>&lt;=2.5</v>
      </c>
      <c r="E17" t="str">
        <f>IF($F$3="&lt;","&gt;","&lt;")&amp;Table134568[[#This Row],[petal_length]]</f>
        <v>&gt;5.8</v>
      </c>
      <c r="F17" t="str">
        <f>$F$3&amp;"="&amp;Table134568[[#This Row],[petal_length]]</f>
        <v>&lt;=5.8</v>
      </c>
      <c r="G17" t="str">
        <f>IF($H$3="&lt;","&gt;","&lt;")&amp;Table134568[[#This Row],[petal_width]]</f>
        <v>&lt;1.8</v>
      </c>
      <c r="H17" t="str">
        <f>$H$3&amp;"="&amp;Table134568[[#This Row],[petal_width]]</f>
        <v>&gt;=1.8</v>
      </c>
      <c r="I17">
        <v>6.7</v>
      </c>
      <c r="J17">
        <v>2.5</v>
      </c>
      <c r="K17">
        <v>5.8</v>
      </c>
      <c r="L17">
        <v>1.8</v>
      </c>
      <c r="M17">
        <v>0</v>
      </c>
      <c r="N17">
        <f>1-Table134568[[#This Row],[versacolor]]</f>
        <v>1</v>
      </c>
      <c r="O17">
        <f>(SUMIF(Table134568[sepal_length],B17,Table134568[versacolor])+SUMIF(Table134568[sepal_length],A17,Table134568[not versacolor]))/150</f>
        <v>2.6666666666666668E-2</v>
      </c>
      <c r="P17">
        <f>(SUMIF(Table134568[sepal_width],D17,Table134568[versacolor])+SUMIF(Table134568[sepal_width],C17,Table134568[not versacolor]))/150</f>
        <v>9.3333333333333338E-2</v>
      </c>
      <c r="Q17">
        <f>(SUMIF(Table134568[petal_length],F17,Table134568[versacolor])+SUMIF(Table134568[petal_length],E17,Table134568[not versacolor]))/150</f>
        <v>2.6666666666666668E-2</v>
      </c>
      <c r="R17">
        <f>(SUMIF(Table134568[petal_width],H17,Table134568[versacolor])+SUMIF(Table134568[petal_width],G17,Table134568[not versacolor]))/150</f>
        <v>6.6666666666666671E-3</v>
      </c>
    </row>
    <row r="18" spans="1:18" x14ac:dyDescent="0.25">
      <c r="A18" t="str">
        <f>IF($B$3="&lt;","&gt;","&lt;")&amp;Table134568[[#This Row],[sepal_length]]</f>
        <v>&gt;7.4</v>
      </c>
      <c r="B18" t="str">
        <f>$B$3&amp;"="&amp;Table134568[[#This Row],[sepal_length]]</f>
        <v>&lt;=7.4</v>
      </c>
      <c r="C18" t="str">
        <f>IF($D$3="&lt;","&gt;","&lt;")&amp;Table134568[[#This Row],[sepal_width]]</f>
        <v>&gt;2.8</v>
      </c>
      <c r="D18" t="str">
        <f>$D$3&amp;"="&amp;Table134568[[#This Row],[sepal_width]]</f>
        <v>&lt;=2.8</v>
      </c>
      <c r="E18" t="str">
        <f>IF($F$3="&lt;","&gt;","&lt;")&amp;Table134568[[#This Row],[petal_length]]</f>
        <v>&gt;6.1</v>
      </c>
      <c r="F18" t="str">
        <f>$F$3&amp;"="&amp;Table134568[[#This Row],[petal_length]]</f>
        <v>&lt;=6.1</v>
      </c>
      <c r="G18" t="str">
        <f>IF($H$3="&lt;","&gt;","&lt;")&amp;Table134568[[#This Row],[petal_width]]</f>
        <v>&lt;1.9</v>
      </c>
      <c r="H18" t="str">
        <f>$H$3&amp;"="&amp;Table134568[[#This Row],[petal_width]]</f>
        <v>&gt;=1.9</v>
      </c>
      <c r="I18">
        <v>7.4</v>
      </c>
      <c r="J18">
        <v>2.8</v>
      </c>
      <c r="K18">
        <v>6.1</v>
      </c>
      <c r="L18">
        <v>1.9</v>
      </c>
      <c r="M18">
        <v>0</v>
      </c>
      <c r="N18">
        <f>1-Table134568[[#This Row],[versacolor]]</f>
        <v>1</v>
      </c>
      <c r="O18">
        <f>(SUMIF(Table134568[sepal_length],B18,Table134568[versacolor])+SUMIF(Table134568[sepal_length],A18,Table134568[not versacolor]))/150</f>
        <v>1.3333333333333334E-2</v>
      </c>
      <c r="P18">
        <f>(SUMIF(Table134568[sepal_width],D18,Table134568[versacolor])+SUMIF(Table134568[sepal_width],C18,Table134568[not versacolor]))/150</f>
        <v>1.3333333333333334E-2</v>
      </c>
      <c r="Q18">
        <f>(SUMIF(Table134568[petal_length],F18,Table134568[versacolor])+SUMIF(Table134568[petal_length],E18,Table134568[not versacolor]))/150</f>
        <v>0.02</v>
      </c>
      <c r="R18">
        <f>(SUMIF(Table134568[petal_width],H18,Table134568[versacolor])+SUMIF(Table134568[petal_width],G18,Table134568[not versacolor]))/150</f>
        <v>0.04</v>
      </c>
    </row>
    <row r="19" spans="1:18" x14ac:dyDescent="0.25">
      <c r="A19" t="str">
        <f>IF($B$3="&lt;","&gt;","&lt;")&amp;Table134568[[#This Row],[sepal_length]]</f>
        <v>&gt;7.3</v>
      </c>
      <c r="B19" t="str">
        <f>$B$3&amp;"="&amp;Table134568[[#This Row],[sepal_length]]</f>
        <v>&lt;=7.3</v>
      </c>
      <c r="C19" t="str">
        <f>IF($D$3="&lt;","&gt;","&lt;")&amp;Table134568[[#This Row],[sepal_width]]</f>
        <v>&gt;2.9</v>
      </c>
      <c r="D19" t="str">
        <f>$D$3&amp;"="&amp;Table134568[[#This Row],[sepal_width]]</f>
        <v>&lt;=2.9</v>
      </c>
      <c r="E19" t="str">
        <f>IF($F$3="&lt;","&gt;","&lt;")&amp;Table134568[[#This Row],[petal_length]]</f>
        <v>&gt;6.3</v>
      </c>
      <c r="F19" t="str">
        <f>$F$3&amp;"="&amp;Table134568[[#This Row],[petal_length]]</f>
        <v>&lt;=6.3</v>
      </c>
      <c r="G19" t="str">
        <f>IF($H$3="&lt;","&gt;","&lt;")&amp;Table134568[[#This Row],[petal_width]]</f>
        <v>&lt;1.8</v>
      </c>
      <c r="H19" t="str">
        <f>$H$3&amp;"="&amp;Table134568[[#This Row],[petal_width]]</f>
        <v>&gt;=1.8</v>
      </c>
      <c r="I19">
        <v>7.3</v>
      </c>
      <c r="J19">
        <v>2.9</v>
      </c>
      <c r="K19">
        <v>6.3</v>
      </c>
      <c r="L19">
        <v>1.8</v>
      </c>
      <c r="M19">
        <v>0</v>
      </c>
      <c r="N19">
        <f>1-Table134568[[#This Row],[versacolor]]</f>
        <v>1</v>
      </c>
      <c r="O19">
        <f>(SUMIF(Table134568[sepal_length],B19,Table134568[versacolor])+SUMIF(Table134568[sepal_length],A19,Table134568[not versacolor]))/150</f>
        <v>0.02</v>
      </c>
      <c r="P19">
        <f>(SUMIF(Table134568[sepal_width],D19,Table134568[versacolor])+SUMIF(Table134568[sepal_width],C19,Table134568[not versacolor]))/150</f>
        <v>0</v>
      </c>
      <c r="Q19">
        <f>(SUMIF(Table134568[petal_length],F19,Table134568[versacolor])+SUMIF(Table134568[petal_length],E19,Table134568[not versacolor]))/150</f>
        <v>1.3333333333333334E-2</v>
      </c>
      <c r="R19">
        <f>(SUMIF(Table134568[petal_width],H19,Table134568[versacolor])+SUMIF(Table134568[petal_width],G19,Table134568[not versacolor]))/150</f>
        <v>6.6666666666666671E-3</v>
      </c>
    </row>
    <row r="20" spans="1:18" x14ac:dyDescent="0.25">
      <c r="A20" t="str">
        <f>IF($B$3="&lt;","&gt;","&lt;")&amp;Table134568[[#This Row],[sepal_length]]</f>
        <v>&gt;7.7</v>
      </c>
      <c r="B20" t="str">
        <f>$B$3&amp;"="&amp;Table134568[[#This Row],[sepal_length]]</f>
        <v>&lt;=7.7</v>
      </c>
      <c r="C20" t="str">
        <f>IF($D$3="&lt;","&gt;","&lt;")&amp;Table134568[[#This Row],[sepal_width]]</f>
        <v>&gt;2.8</v>
      </c>
      <c r="D20" t="str">
        <f>$D$3&amp;"="&amp;Table134568[[#This Row],[sepal_width]]</f>
        <v>&lt;=2.8</v>
      </c>
      <c r="E20" t="str">
        <f>IF($F$3="&lt;","&gt;","&lt;")&amp;Table134568[[#This Row],[petal_length]]</f>
        <v>&gt;6.7</v>
      </c>
      <c r="F20" t="str">
        <f>$F$3&amp;"="&amp;Table134568[[#This Row],[petal_length]]</f>
        <v>&lt;=6.7</v>
      </c>
      <c r="G20" t="str">
        <f>IF($H$3="&lt;","&gt;","&lt;")&amp;Table134568[[#This Row],[petal_width]]</f>
        <v>&lt;2</v>
      </c>
      <c r="H20" t="str">
        <f>$H$3&amp;"="&amp;Table134568[[#This Row],[petal_width]]</f>
        <v>&gt;=2</v>
      </c>
      <c r="I20">
        <v>7.7</v>
      </c>
      <c r="J20">
        <v>2.8</v>
      </c>
      <c r="K20">
        <v>6.7</v>
      </c>
      <c r="L20">
        <v>2</v>
      </c>
      <c r="M20">
        <v>0</v>
      </c>
      <c r="N20">
        <f>1-Table134568[[#This Row],[versacolor]]</f>
        <v>1</v>
      </c>
      <c r="O20">
        <f>(SUMIF(Table134568[sepal_length],B20,Table134568[versacolor])+SUMIF(Table134568[sepal_length],A20,Table134568[not versacolor]))/150</f>
        <v>0</v>
      </c>
      <c r="P20">
        <f>(SUMIF(Table134568[sepal_width],D20,Table134568[versacolor])+SUMIF(Table134568[sepal_width],C20,Table134568[not versacolor]))/150</f>
        <v>1.3333333333333334E-2</v>
      </c>
      <c r="Q20">
        <f>(SUMIF(Table134568[petal_length],F20,Table134568[versacolor])+SUMIF(Table134568[petal_length],E20,Table134568[not versacolor]))/150</f>
        <v>6.6666666666666671E-3</v>
      </c>
      <c r="R20">
        <f>(SUMIF(Table134568[petal_width],H20,Table134568[versacolor])+SUMIF(Table134568[petal_width],G20,Table134568[not versacolor]))/150</f>
        <v>7.3333333333333334E-2</v>
      </c>
    </row>
    <row r="21" spans="1:18" x14ac:dyDescent="0.25">
      <c r="A21" t="str">
        <f>IF($B$3="&lt;","&gt;","&lt;")&amp;Table134568[[#This Row],[sepal_length]]</f>
        <v>&gt;7.7</v>
      </c>
      <c r="B21" t="str">
        <f>$B$3&amp;"="&amp;Table134568[[#This Row],[sepal_length]]</f>
        <v>&lt;=7.7</v>
      </c>
      <c r="C21" t="str">
        <f>IF($D$3="&lt;","&gt;","&lt;")&amp;Table134568[[#This Row],[sepal_width]]</f>
        <v>&gt;2.6</v>
      </c>
      <c r="D21" t="str">
        <f>$D$3&amp;"="&amp;Table134568[[#This Row],[sepal_width]]</f>
        <v>&lt;=2.6</v>
      </c>
      <c r="E21" t="str">
        <f>IF($F$3="&lt;","&gt;","&lt;")&amp;Table134568[[#This Row],[petal_length]]</f>
        <v>&gt;6.9</v>
      </c>
      <c r="F21" t="str">
        <f>$F$3&amp;"="&amp;Table134568[[#This Row],[petal_length]]</f>
        <v>&lt;=6.9</v>
      </c>
      <c r="G21" t="str">
        <f>IF($H$3="&lt;","&gt;","&lt;")&amp;Table134568[[#This Row],[petal_width]]</f>
        <v>&lt;2.3</v>
      </c>
      <c r="H21" t="str">
        <f>$H$3&amp;"="&amp;Table134568[[#This Row],[petal_width]]</f>
        <v>&gt;=2.3</v>
      </c>
      <c r="I21">
        <v>7.7</v>
      </c>
      <c r="J21">
        <v>2.6</v>
      </c>
      <c r="K21">
        <v>6.9</v>
      </c>
      <c r="L21">
        <v>2.2999999999999998</v>
      </c>
      <c r="M21">
        <v>0</v>
      </c>
      <c r="N21">
        <f>1-Table134568[[#This Row],[versacolor]]</f>
        <v>1</v>
      </c>
      <c r="O21">
        <f>(SUMIF(Table134568[sepal_length],B21,Table134568[versacolor])+SUMIF(Table134568[sepal_length],A21,Table134568[not versacolor]))/150</f>
        <v>0</v>
      </c>
      <c r="P21">
        <f>(SUMIF(Table134568[sepal_width],D21,Table134568[versacolor])+SUMIF(Table134568[sepal_width],C21,Table134568[not versacolor]))/150</f>
        <v>8.666666666666667E-2</v>
      </c>
      <c r="Q21">
        <f>(SUMIF(Table134568[petal_length],F21,Table134568[versacolor])+SUMIF(Table134568[petal_length],E21,Table134568[not versacolor]))/150</f>
        <v>0</v>
      </c>
      <c r="R21">
        <f>(SUMIF(Table134568[petal_width],H21,Table134568[versacolor])+SUMIF(Table134568[petal_width],G21,Table134568[not versacolor]))/150</f>
        <v>0.10666666666666667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R5" sqref="R5"/>
    </sheetView>
  </sheetViews>
  <sheetFormatPr defaultRowHeight="15" x14ac:dyDescent="0.25"/>
  <cols>
    <col min="9" max="9" width="14.5703125" customWidth="1"/>
    <col min="10" max="10" width="14" customWidth="1"/>
    <col min="11" max="11" width="14.42578125" customWidth="1"/>
    <col min="12" max="13" width="13.85546875" customWidth="1"/>
    <col min="14" max="14" width="13.28515625" bestFit="1" customWidth="1"/>
    <col min="15" max="15" width="13.28515625" customWidth="1"/>
    <col min="16" max="16" width="12.7109375" bestFit="1" customWidth="1"/>
    <col min="17" max="17" width="12.7109375" customWidth="1"/>
    <col min="18" max="18" width="12.7109375" bestFit="1" customWidth="1"/>
    <col min="19" max="19" width="12" customWidth="1"/>
  </cols>
  <sheetData>
    <row r="1" spans="1:19" x14ac:dyDescent="0.25">
      <c r="O1" s="1" t="s">
        <v>13</v>
      </c>
      <c r="P1" s="1" t="s">
        <v>14</v>
      </c>
      <c r="Q1" s="1" t="s">
        <v>17</v>
      </c>
      <c r="R1" s="1" t="s">
        <v>19</v>
      </c>
      <c r="S1" s="1"/>
    </row>
    <row r="2" spans="1:19" x14ac:dyDescent="0.25">
      <c r="O2">
        <f>SUBTOTAL(5,Table1345689[Gini SL])</f>
        <v>4.6666666666666669E-2</v>
      </c>
      <c r="P2">
        <f>SUBTOTAL(5,Table1345689[Gini SW])</f>
        <v>0.08</v>
      </c>
      <c r="Q2">
        <f>SUBTOTAL(5,Table1345689[Gini PL])</f>
        <v>2.6666666666666668E-2</v>
      </c>
      <c r="R2">
        <f>SUBTOTAL(5,Table1345689[Gini PW])</f>
        <v>2.6666666666666668E-2</v>
      </c>
    </row>
    <row r="3" spans="1:19" x14ac:dyDescent="0.25">
      <c r="B3" t="s">
        <v>22</v>
      </c>
      <c r="D3" t="s">
        <v>22</v>
      </c>
      <c r="F3" t="s">
        <v>23</v>
      </c>
      <c r="H3" t="s">
        <v>23</v>
      </c>
      <c r="I3" t="s">
        <v>3</v>
      </c>
      <c r="J3" t="s">
        <v>4</v>
      </c>
      <c r="K3" t="s">
        <v>5</v>
      </c>
      <c r="L3" t="s">
        <v>6</v>
      </c>
      <c r="M3" t="s">
        <v>20</v>
      </c>
      <c r="N3" t="s">
        <v>21</v>
      </c>
      <c r="O3" t="s">
        <v>12</v>
      </c>
      <c r="P3" t="s">
        <v>15</v>
      </c>
      <c r="Q3" t="s">
        <v>16</v>
      </c>
      <c r="R3" t="s">
        <v>18</v>
      </c>
    </row>
    <row r="4" spans="1:19" x14ac:dyDescent="0.25">
      <c r="A4" t="str">
        <f>IF($B$3="&lt;","&gt;","&lt;")&amp;Table1345689[[#This Row],[sepal_length]]</f>
        <v>&lt;4.4</v>
      </c>
      <c r="B4" t="str">
        <f>$B$3&amp;"="&amp;Table1345689[[#This Row],[sepal_length]]</f>
        <v>&gt;=4.4</v>
      </c>
      <c r="C4" t="str">
        <f>IF($D$3="&lt;","&gt;","&lt;")&amp;Table1345689[[#This Row],[sepal_width]]</f>
        <v>&lt;2.9</v>
      </c>
      <c r="D4" t="str">
        <f>$D$3&amp;"="&amp;Table1345689[[#This Row],[sepal_width]]</f>
        <v>&gt;=2.9</v>
      </c>
      <c r="E4" t="str">
        <f>IF($F$3="&lt;","&gt;","&lt;")&amp;Table1345689[[#This Row],[petal_length]]</f>
        <v>&gt;1.4</v>
      </c>
      <c r="F4" t="str">
        <f>$F$3&amp;"="&amp;Table1345689[[#This Row],[petal_length]]</f>
        <v>&lt;=1.4</v>
      </c>
      <c r="G4" t="str">
        <f>IF($H$3="&lt;","&gt;","&lt;")&amp;Table1345689[[#This Row],[petal_width]]</f>
        <v>&gt;0.2</v>
      </c>
      <c r="H4" t="str">
        <f>$H$3&amp;"="&amp;Table1345689[[#This Row],[petal_width]]</f>
        <v>&lt;=0.2</v>
      </c>
      <c r="I4">
        <v>4.4000000000000004</v>
      </c>
      <c r="J4">
        <v>2.9</v>
      </c>
      <c r="K4">
        <v>1.4</v>
      </c>
      <c r="L4">
        <v>0.2</v>
      </c>
      <c r="M4">
        <v>0</v>
      </c>
      <c r="N4">
        <f>1-Table1345689[[#This Row],[versacolor]]</f>
        <v>1</v>
      </c>
      <c r="O4">
        <f>(SUMIF(Table1345689[sepal_length],B4,Table1345689[versacolor])+SUMIF(Table1345689[sepal_length],A4,Table1345689[not versacolor]))/150</f>
        <v>0.22666666666666666</v>
      </c>
      <c r="P4">
        <f>(SUMIF(Table1345689[sepal_width],D4,Table1345689[versacolor])+SUMIF(Table1345689[sepal_width],C4,Table1345689[not versacolor]))/150</f>
        <v>0.08</v>
      </c>
      <c r="Q4">
        <f>(SUMIF(Table1345689[petal_length],F4,Table1345689[versacolor])+SUMIF(Table1345689[petal_length],E4,Table1345689[not versacolor]))/150</f>
        <v>2.6666666666666668E-2</v>
      </c>
      <c r="R4">
        <f>(SUMIF(Table1345689[petal_width],H4,Table1345689[versacolor])+SUMIF(Table1345689[petal_width],G4,Table1345689[not versacolor]))/150</f>
        <v>3.3333333333333333E-2</v>
      </c>
    </row>
    <row r="5" spans="1:19" x14ac:dyDescent="0.25">
      <c r="A5" t="str">
        <f>IF($B$3="&lt;","&gt;","&lt;")&amp;Table1345689[[#This Row],[sepal_length]]</f>
        <v>&lt;4.5</v>
      </c>
      <c r="B5" t="str">
        <f>$B$3&amp;"="&amp;Table1345689[[#This Row],[sepal_length]]</f>
        <v>&gt;=4.5</v>
      </c>
      <c r="C5" t="str">
        <f>IF($D$3="&lt;","&gt;","&lt;")&amp;Table1345689[[#This Row],[sepal_width]]</f>
        <v>&lt;2.3</v>
      </c>
      <c r="D5" t="str">
        <f>$D$3&amp;"="&amp;Table1345689[[#This Row],[sepal_width]]</f>
        <v>&gt;=2.3</v>
      </c>
      <c r="E5" t="str">
        <f>IF($F$3="&lt;","&gt;","&lt;")&amp;Table1345689[[#This Row],[petal_length]]</f>
        <v>&gt;1.3</v>
      </c>
      <c r="F5" t="str">
        <f>$F$3&amp;"="&amp;Table1345689[[#This Row],[petal_length]]</f>
        <v>&lt;=1.3</v>
      </c>
      <c r="G5" t="str">
        <f>IF($H$3="&lt;","&gt;","&lt;")&amp;Table1345689[[#This Row],[petal_width]]</f>
        <v>&gt;0.3</v>
      </c>
      <c r="H5" t="str">
        <f>$H$3&amp;"="&amp;Table1345689[[#This Row],[petal_width]]</f>
        <v>&lt;=0.3</v>
      </c>
      <c r="I5">
        <v>4.5</v>
      </c>
      <c r="J5">
        <v>2.2999999999999998</v>
      </c>
      <c r="K5">
        <v>1.3</v>
      </c>
      <c r="L5">
        <v>0.3</v>
      </c>
      <c r="M5">
        <v>0</v>
      </c>
      <c r="N5">
        <f>1-Table1345689[[#This Row],[versacolor]]</f>
        <v>1</v>
      </c>
      <c r="O5">
        <f>(SUMIF(Table1345689[sepal_length],B5,Table1345689[versacolor])+SUMIF(Table1345689[sepal_length],A5,Table1345689[not versacolor]))/150</f>
        <v>0.23333333333333334</v>
      </c>
      <c r="P5">
        <f>(SUMIF(Table1345689[sepal_width],D5,Table1345689[versacolor])+SUMIF(Table1345689[sepal_width],C5,Table1345689[not versacolor]))/150</f>
        <v>0.21333333333333335</v>
      </c>
      <c r="Q5">
        <f>(SUMIF(Table1345689[petal_length],F5,Table1345689[versacolor])+SUMIF(Table1345689[petal_length],E5,Table1345689[not versacolor]))/150</f>
        <v>3.3333333333333333E-2</v>
      </c>
      <c r="R5">
        <f>(SUMIF(Table1345689[petal_width],H5,Table1345689[versacolor])+SUMIF(Table1345689[petal_width],G5,Table1345689[not versacolor]))/150</f>
        <v>2.6666666666666668E-2</v>
      </c>
    </row>
    <row r="6" spans="1:19" x14ac:dyDescent="0.25">
      <c r="A6" t="str">
        <f>IF($B$3="&lt;","&gt;","&lt;")&amp;Table1345689[[#This Row],[sepal_length]]</f>
        <v>&lt;5</v>
      </c>
      <c r="B6" t="str">
        <f>$B$3&amp;"="&amp;Table1345689[[#This Row],[sepal_length]]</f>
        <v>&gt;=5</v>
      </c>
      <c r="C6" t="str">
        <f>IF($D$3="&lt;","&gt;","&lt;")&amp;Table1345689[[#This Row],[sepal_width]]</f>
        <v>&lt;2.3</v>
      </c>
      <c r="D6" t="str">
        <f>$D$3&amp;"="&amp;Table1345689[[#This Row],[sepal_width]]</f>
        <v>&gt;=2.3</v>
      </c>
      <c r="E6" t="str">
        <f>IF($F$3="&lt;","&gt;","&lt;")&amp;Table1345689[[#This Row],[petal_length]]</f>
        <v>&gt;3.3</v>
      </c>
      <c r="F6" t="str">
        <f>$F$3&amp;"="&amp;Table1345689[[#This Row],[petal_length]]</f>
        <v>&lt;=3.3</v>
      </c>
      <c r="G6" t="str">
        <f>IF($H$3="&lt;","&gt;","&lt;")&amp;Table1345689[[#This Row],[petal_width]]</f>
        <v>&gt;1</v>
      </c>
      <c r="H6" t="str">
        <f>$H$3&amp;"="&amp;Table1345689[[#This Row],[petal_width]]</f>
        <v>&lt;=1</v>
      </c>
      <c r="I6">
        <v>5</v>
      </c>
      <c r="J6">
        <v>2.2999999999999998</v>
      </c>
      <c r="K6">
        <v>3.3</v>
      </c>
      <c r="L6">
        <v>1</v>
      </c>
      <c r="M6">
        <v>1</v>
      </c>
      <c r="N6">
        <f>1-Table1345689[[#This Row],[versacolor]]</f>
        <v>0</v>
      </c>
      <c r="O6">
        <f>(SUMIF(Table1345689[sepal_length],B6,Table1345689[versacolor])+SUMIF(Table1345689[sepal_length],A6,Table1345689[not versacolor]))/150</f>
        <v>0.24</v>
      </c>
      <c r="P6">
        <f>(SUMIF(Table1345689[sepal_width],D6,Table1345689[versacolor])+SUMIF(Table1345689[sepal_width],C6,Table1345689[not versacolor]))/150</f>
        <v>0.21333333333333335</v>
      </c>
      <c r="Q6">
        <f>(SUMIF(Table1345689[petal_length],F6,Table1345689[versacolor])+SUMIF(Table1345689[petal_length],E6,Table1345689[not versacolor]))/150</f>
        <v>4.6666666666666669E-2</v>
      </c>
      <c r="R6">
        <f>(SUMIF(Table1345689[petal_width],H6,Table1345689[versacolor])+SUMIF(Table1345689[petal_width],G6,Table1345689[not versacolor]))/150</f>
        <v>7.3333333333333334E-2</v>
      </c>
    </row>
    <row r="7" spans="1:19" x14ac:dyDescent="0.25">
      <c r="A7" t="str">
        <f>IF($B$3="&lt;","&gt;","&lt;")&amp;Table1345689[[#This Row],[sepal_length]]</f>
        <v>&lt;4.9</v>
      </c>
      <c r="B7" t="str">
        <f>$B$3&amp;"="&amp;Table1345689[[#This Row],[sepal_length]]</f>
        <v>&gt;=4.9</v>
      </c>
      <c r="C7" t="str">
        <f>IF($D$3="&lt;","&gt;","&lt;")&amp;Table1345689[[#This Row],[sepal_width]]</f>
        <v>&lt;2.4</v>
      </c>
      <c r="D7" t="str">
        <f>$D$3&amp;"="&amp;Table1345689[[#This Row],[sepal_width]]</f>
        <v>&gt;=2.4</v>
      </c>
      <c r="E7" t="str">
        <f>IF($F$3="&lt;","&gt;","&lt;")&amp;Table1345689[[#This Row],[petal_length]]</f>
        <v>&gt;3.3</v>
      </c>
      <c r="F7" t="str">
        <f>$F$3&amp;"="&amp;Table1345689[[#This Row],[petal_length]]</f>
        <v>&lt;=3.3</v>
      </c>
      <c r="G7" t="str">
        <f>IF($H$3="&lt;","&gt;","&lt;")&amp;Table1345689[[#This Row],[petal_width]]</f>
        <v>&gt;1</v>
      </c>
      <c r="H7" t="str">
        <f>$H$3&amp;"="&amp;Table1345689[[#This Row],[petal_width]]</f>
        <v>&lt;=1</v>
      </c>
      <c r="I7">
        <v>4.9000000000000004</v>
      </c>
      <c r="J7">
        <v>2.4</v>
      </c>
      <c r="K7">
        <v>3.3</v>
      </c>
      <c r="L7">
        <v>1</v>
      </c>
      <c r="M7">
        <v>1</v>
      </c>
      <c r="N7">
        <f>1-Table1345689[[#This Row],[versacolor]]</f>
        <v>0</v>
      </c>
      <c r="O7">
        <f>(SUMIF(Table1345689[sepal_length],B7,Table1345689[versacolor])+SUMIF(Table1345689[sepal_length],A7,Table1345689[not versacolor]))/150</f>
        <v>0.24</v>
      </c>
      <c r="P7">
        <f>(SUMIF(Table1345689[sepal_width],D7,Table1345689[versacolor])+SUMIF(Table1345689[sepal_width],C7,Table1345689[not versacolor]))/150</f>
        <v>0.2</v>
      </c>
      <c r="Q7">
        <f>(SUMIF(Table1345689[petal_length],F7,Table1345689[versacolor])+SUMIF(Table1345689[petal_length],E7,Table1345689[not versacolor]))/150</f>
        <v>4.6666666666666669E-2</v>
      </c>
      <c r="R7">
        <f>(SUMIF(Table1345689[petal_width],H7,Table1345689[versacolor])+SUMIF(Table1345689[petal_width],G7,Table1345689[not versacolor]))/150</f>
        <v>7.3333333333333334E-2</v>
      </c>
    </row>
    <row r="8" spans="1:19" x14ac:dyDescent="0.25">
      <c r="A8" t="str">
        <f>IF($B$3="&lt;","&gt;","&lt;")&amp;Table1345689[[#This Row],[sepal_length]]</f>
        <v>&lt;5</v>
      </c>
      <c r="B8" t="str">
        <f>$B$3&amp;"="&amp;Table1345689[[#This Row],[sepal_length]]</f>
        <v>&gt;=5</v>
      </c>
      <c r="C8" t="str">
        <f>IF($D$3="&lt;","&gt;","&lt;")&amp;Table1345689[[#This Row],[sepal_width]]</f>
        <v>&lt;2</v>
      </c>
      <c r="D8" t="str">
        <f>$D$3&amp;"="&amp;Table1345689[[#This Row],[sepal_width]]</f>
        <v>&gt;=2</v>
      </c>
      <c r="E8" t="str">
        <f>IF($F$3="&lt;","&gt;","&lt;")&amp;Table1345689[[#This Row],[petal_length]]</f>
        <v>&gt;3.5</v>
      </c>
      <c r="F8" t="str">
        <f>$F$3&amp;"="&amp;Table1345689[[#This Row],[petal_length]]</f>
        <v>&lt;=3.5</v>
      </c>
      <c r="G8" t="str">
        <f>IF($H$3="&lt;","&gt;","&lt;")&amp;Table1345689[[#This Row],[petal_width]]</f>
        <v>&gt;1</v>
      </c>
      <c r="H8" t="str">
        <f>$H$3&amp;"="&amp;Table1345689[[#This Row],[petal_width]]</f>
        <v>&lt;=1</v>
      </c>
      <c r="I8">
        <v>5</v>
      </c>
      <c r="J8">
        <v>2</v>
      </c>
      <c r="K8">
        <v>3.5</v>
      </c>
      <c r="L8">
        <v>1</v>
      </c>
      <c r="M8">
        <v>1</v>
      </c>
      <c r="N8">
        <f>1-Table1345689[[#This Row],[versacolor]]</f>
        <v>0</v>
      </c>
      <c r="O8">
        <f>(SUMIF(Table1345689[sepal_length],B8,Table1345689[versacolor])+SUMIF(Table1345689[sepal_length],A8,Table1345689[not versacolor]))/150</f>
        <v>0.24</v>
      </c>
      <c r="P8">
        <f>(SUMIF(Table1345689[sepal_width],D8,Table1345689[versacolor])+SUMIF(Table1345689[sepal_width],C8,Table1345689[not versacolor]))/150</f>
        <v>0.22666666666666666</v>
      </c>
      <c r="Q8">
        <f>(SUMIF(Table1345689[petal_length],F8,Table1345689[versacolor])+SUMIF(Table1345689[petal_length],E8,Table1345689[not versacolor]))/150</f>
        <v>0.06</v>
      </c>
      <c r="R8">
        <f>(SUMIF(Table1345689[petal_width],H8,Table1345689[versacolor])+SUMIF(Table1345689[petal_width],G8,Table1345689[not versacolor]))/150</f>
        <v>7.3333333333333334E-2</v>
      </c>
    </row>
    <row r="9" spans="1:19" x14ac:dyDescent="0.25">
      <c r="A9" t="str">
        <f>IF($B$3="&lt;","&gt;","&lt;")&amp;Table1345689[[#This Row],[sepal_length]]</f>
        <v>&lt;5.7</v>
      </c>
      <c r="B9" t="str">
        <f>$B$3&amp;"="&amp;Table1345689[[#This Row],[sepal_length]]</f>
        <v>&gt;=5.7</v>
      </c>
      <c r="C9" t="str">
        <f>IF($D$3="&lt;","&gt;","&lt;")&amp;Table1345689[[#This Row],[sepal_width]]</f>
        <v>&lt;2.6</v>
      </c>
      <c r="D9" t="str">
        <f>$D$3&amp;"="&amp;Table1345689[[#This Row],[sepal_width]]</f>
        <v>&gt;=2.6</v>
      </c>
      <c r="E9" t="str">
        <f>IF($F$3="&lt;","&gt;","&lt;")&amp;Table1345689[[#This Row],[petal_length]]</f>
        <v>&gt;3.5</v>
      </c>
      <c r="F9" t="str">
        <f>$F$3&amp;"="&amp;Table1345689[[#This Row],[petal_length]]</f>
        <v>&lt;=3.5</v>
      </c>
      <c r="G9" t="str">
        <f>IF($H$3="&lt;","&gt;","&lt;")&amp;Table1345689[[#This Row],[petal_width]]</f>
        <v>&gt;1</v>
      </c>
      <c r="H9" t="str">
        <f>$H$3&amp;"="&amp;Table1345689[[#This Row],[petal_width]]</f>
        <v>&lt;=1</v>
      </c>
      <c r="I9">
        <v>5.7</v>
      </c>
      <c r="J9">
        <v>2.6</v>
      </c>
      <c r="K9">
        <v>3.5</v>
      </c>
      <c r="L9">
        <v>1</v>
      </c>
      <c r="M9">
        <v>1</v>
      </c>
      <c r="N9">
        <f>1-Table1345689[[#This Row],[versacolor]]</f>
        <v>0</v>
      </c>
      <c r="O9">
        <f>(SUMIF(Table1345689[sepal_length],B9,Table1345689[versacolor])+SUMIF(Table1345689[sepal_length],A9,Table1345689[not versacolor]))/150</f>
        <v>0.16</v>
      </c>
      <c r="P9">
        <f>(SUMIF(Table1345689[sepal_width],D9,Table1345689[versacolor])+SUMIF(Table1345689[sepal_width],C9,Table1345689[not versacolor]))/150</f>
        <v>0.16</v>
      </c>
      <c r="Q9">
        <f>(SUMIF(Table1345689[petal_length],F9,Table1345689[versacolor])+SUMIF(Table1345689[petal_length],E9,Table1345689[not versacolor]))/150</f>
        <v>0.06</v>
      </c>
      <c r="R9">
        <f>(SUMIF(Table1345689[petal_width],H9,Table1345689[versacolor])+SUMIF(Table1345689[petal_width],G9,Table1345689[not versacolor]))/150</f>
        <v>7.3333333333333334E-2</v>
      </c>
    </row>
    <row r="10" spans="1:19" x14ac:dyDescent="0.25">
      <c r="A10" t="str">
        <f>IF($B$3="&lt;","&gt;","&lt;")&amp;Table1345689[[#This Row],[sepal_length]]</f>
        <v>&lt;5.5</v>
      </c>
      <c r="B10" t="str">
        <f>$B$3&amp;"="&amp;Table1345689[[#This Row],[sepal_length]]</f>
        <v>&gt;=5.5</v>
      </c>
      <c r="C10" t="str">
        <f>IF($D$3="&lt;","&gt;","&lt;")&amp;Table1345689[[#This Row],[sepal_width]]</f>
        <v>&lt;2.4</v>
      </c>
      <c r="D10" t="str">
        <f>$D$3&amp;"="&amp;Table1345689[[#This Row],[sepal_width]]</f>
        <v>&gt;=2.4</v>
      </c>
      <c r="E10" t="str">
        <f>IF($F$3="&lt;","&gt;","&lt;")&amp;Table1345689[[#This Row],[petal_length]]</f>
        <v>&gt;3.7</v>
      </c>
      <c r="F10" t="str">
        <f>$F$3&amp;"="&amp;Table1345689[[#This Row],[petal_length]]</f>
        <v>&lt;=3.7</v>
      </c>
      <c r="G10" t="str">
        <f>IF($H$3="&lt;","&gt;","&lt;")&amp;Table1345689[[#This Row],[petal_width]]</f>
        <v>&gt;1</v>
      </c>
      <c r="H10" t="str">
        <f>$H$3&amp;"="&amp;Table1345689[[#This Row],[petal_width]]</f>
        <v>&lt;=1</v>
      </c>
      <c r="I10">
        <v>5.5</v>
      </c>
      <c r="J10">
        <v>2.4</v>
      </c>
      <c r="K10">
        <v>3.7</v>
      </c>
      <c r="L10">
        <v>1</v>
      </c>
      <c r="M10">
        <v>1</v>
      </c>
      <c r="N10">
        <f>1-Table1345689[[#This Row],[versacolor]]</f>
        <v>0</v>
      </c>
      <c r="O10">
        <f>(SUMIF(Table1345689[sepal_length],B10,Table1345689[versacolor])+SUMIF(Table1345689[sepal_length],A10,Table1345689[not versacolor]))/150</f>
        <v>0.21333333333333335</v>
      </c>
      <c r="P10">
        <f>(SUMIF(Table1345689[sepal_width],D10,Table1345689[versacolor])+SUMIF(Table1345689[sepal_width],C10,Table1345689[not versacolor]))/150</f>
        <v>0.2</v>
      </c>
      <c r="Q10">
        <f>(SUMIF(Table1345689[petal_length],F10,Table1345689[versacolor])+SUMIF(Table1345689[petal_length],E10,Table1345689[not versacolor]))/150</f>
        <v>7.3333333333333334E-2</v>
      </c>
      <c r="R10">
        <f>(SUMIF(Table1345689[petal_width],H10,Table1345689[versacolor])+SUMIF(Table1345689[petal_width],G10,Table1345689[not versacolor]))/150</f>
        <v>7.3333333333333334E-2</v>
      </c>
    </row>
    <row r="11" spans="1:19" x14ac:dyDescent="0.25">
      <c r="A11" t="str">
        <f>IF($B$3="&lt;","&gt;","&lt;")&amp;Table1345689[[#This Row],[sepal_length]]</f>
        <v>&lt;6</v>
      </c>
      <c r="B11" t="str">
        <f>$B$3&amp;"="&amp;Table1345689[[#This Row],[sepal_length]]</f>
        <v>&gt;=6</v>
      </c>
      <c r="C11" t="str">
        <f>IF($D$3="&lt;","&gt;","&lt;")&amp;Table1345689[[#This Row],[sepal_width]]</f>
        <v>&lt;2.2</v>
      </c>
      <c r="D11" t="str">
        <f>$D$3&amp;"="&amp;Table1345689[[#This Row],[sepal_width]]</f>
        <v>&gt;=2.2</v>
      </c>
      <c r="E11" t="str">
        <f>IF($F$3="&lt;","&gt;","&lt;")&amp;Table1345689[[#This Row],[petal_length]]</f>
        <v>&gt;4</v>
      </c>
      <c r="F11" t="str">
        <f>$F$3&amp;"="&amp;Table1345689[[#This Row],[petal_length]]</f>
        <v>&lt;=4</v>
      </c>
      <c r="G11" t="str">
        <f>IF($H$3="&lt;","&gt;","&lt;")&amp;Table1345689[[#This Row],[petal_width]]</f>
        <v>&gt;1</v>
      </c>
      <c r="H11" t="str">
        <f>$H$3&amp;"="&amp;Table1345689[[#This Row],[petal_width]]</f>
        <v>&lt;=1</v>
      </c>
      <c r="I11">
        <v>6</v>
      </c>
      <c r="J11">
        <v>2.2000000000000002</v>
      </c>
      <c r="K11">
        <v>4</v>
      </c>
      <c r="L11">
        <v>1</v>
      </c>
      <c r="M11">
        <v>1</v>
      </c>
      <c r="N11">
        <f>1-Table1345689[[#This Row],[versacolor]]</f>
        <v>0</v>
      </c>
      <c r="O11">
        <f>(SUMIF(Table1345689[sepal_length],B11,Table1345689[versacolor])+SUMIF(Table1345689[sepal_length],A11,Table1345689[not versacolor]))/150</f>
        <v>0.11333333333333333</v>
      </c>
      <c r="P11">
        <f>(SUMIF(Table1345689[sepal_width],D11,Table1345689[versacolor])+SUMIF(Table1345689[sepal_width],C11,Table1345689[not versacolor]))/150</f>
        <v>0.22</v>
      </c>
      <c r="Q11">
        <f>(SUMIF(Table1345689[petal_length],F11,Table1345689[versacolor])+SUMIF(Table1345689[petal_length],E11,Table1345689[not versacolor]))/150</f>
        <v>0.13333333333333333</v>
      </c>
      <c r="R11">
        <f>(SUMIF(Table1345689[petal_width],H11,Table1345689[versacolor])+SUMIF(Table1345689[petal_width],G11,Table1345689[not versacolor]))/150</f>
        <v>7.3333333333333334E-2</v>
      </c>
    </row>
    <row r="12" spans="1:19" x14ac:dyDescent="0.25">
      <c r="A12" t="str">
        <f>IF($B$3="&lt;","&gt;","&lt;")&amp;Table1345689[[#This Row],[sepal_length]]</f>
        <v>&lt;5.8</v>
      </c>
      <c r="B12" t="str">
        <f>$B$3&amp;"="&amp;Table1345689[[#This Row],[sepal_length]]</f>
        <v>&gt;=5.8</v>
      </c>
      <c r="C12" t="str">
        <f>IF($D$3="&lt;","&gt;","&lt;")&amp;Table1345689[[#This Row],[sepal_width]]</f>
        <v>&lt;2.7</v>
      </c>
      <c r="D12" t="str">
        <f>$D$3&amp;"="&amp;Table1345689[[#This Row],[sepal_width]]</f>
        <v>&gt;=2.7</v>
      </c>
      <c r="E12" t="str">
        <f>IF($F$3="&lt;","&gt;","&lt;")&amp;Table1345689[[#This Row],[petal_length]]</f>
        <v>&gt;4.1</v>
      </c>
      <c r="F12" t="str">
        <f>$F$3&amp;"="&amp;Table1345689[[#This Row],[petal_length]]</f>
        <v>&lt;=4.1</v>
      </c>
      <c r="G12" t="str">
        <f>IF($H$3="&lt;","&gt;","&lt;")&amp;Table1345689[[#This Row],[petal_width]]</f>
        <v>&gt;1</v>
      </c>
      <c r="H12" t="str">
        <f>$H$3&amp;"="&amp;Table1345689[[#This Row],[petal_width]]</f>
        <v>&lt;=1</v>
      </c>
      <c r="I12">
        <v>5.8</v>
      </c>
      <c r="J12">
        <v>2.7</v>
      </c>
      <c r="K12">
        <v>4.0999999999999996</v>
      </c>
      <c r="L12">
        <v>1</v>
      </c>
      <c r="M12">
        <v>1</v>
      </c>
      <c r="N12">
        <f>1-Table1345689[[#This Row],[versacolor]]</f>
        <v>0</v>
      </c>
      <c r="O12">
        <f>(SUMIF(Table1345689[sepal_length],B12,Table1345689[versacolor])+SUMIF(Table1345689[sepal_length],A12,Table1345689[not versacolor]))/150</f>
        <v>0.13333333333333333</v>
      </c>
      <c r="P12">
        <f>(SUMIF(Table1345689[sepal_width],D12,Table1345689[versacolor])+SUMIF(Table1345689[sepal_width],C12,Table1345689[not versacolor]))/150</f>
        <v>0.14666666666666667</v>
      </c>
      <c r="Q12">
        <f>(SUMIF(Table1345689[petal_length],F12,Table1345689[versacolor])+SUMIF(Table1345689[petal_length],E12,Table1345689[not versacolor]))/150</f>
        <v>0.14666666666666667</v>
      </c>
      <c r="R12">
        <f>(SUMIF(Table1345689[petal_width],H12,Table1345689[versacolor])+SUMIF(Table1345689[petal_width],G12,Table1345689[not versacolor]))/150</f>
        <v>7.3333333333333334E-2</v>
      </c>
    </row>
    <row r="13" spans="1:19" x14ac:dyDescent="0.25">
      <c r="A13" t="str">
        <f>IF($B$3="&lt;","&gt;","&lt;")&amp;Table1345689[[#This Row],[sepal_length]]</f>
        <v>&lt;5.1</v>
      </c>
      <c r="B13" t="str">
        <f>$B$3&amp;"="&amp;Table1345689[[#This Row],[sepal_length]]</f>
        <v>&gt;=5.1</v>
      </c>
      <c r="C13" t="str">
        <f>IF($D$3="&lt;","&gt;","&lt;")&amp;Table1345689[[#This Row],[sepal_width]]</f>
        <v>&lt;2.5</v>
      </c>
      <c r="D13" t="str">
        <f>$D$3&amp;"="&amp;Table1345689[[#This Row],[sepal_width]]</f>
        <v>&gt;=2.5</v>
      </c>
      <c r="E13" t="str">
        <f>IF($F$3="&lt;","&gt;","&lt;")&amp;Table1345689[[#This Row],[petal_length]]</f>
        <v>&gt;3</v>
      </c>
      <c r="F13" t="str">
        <f>$F$3&amp;"="&amp;Table1345689[[#This Row],[petal_length]]</f>
        <v>&lt;=3</v>
      </c>
      <c r="G13" t="str">
        <f>IF($H$3="&lt;","&gt;","&lt;")&amp;Table1345689[[#This Row],[petal_width]]</f>
        <v>&gt;1.1</v>
      </c>
      <c r="H13" t="str">
        <f>$H$3&amp;"="&amp;Table1345689[[#This Row],[petal_width]]</f>
        <v>&lt;=1.1</v>
      </c>
      <c r="I13">
        <v>5.0999999999999996</v>
      </c>
      <c r="J13">
        <v>2.5</v>
      </c>
      <c r="K13">
        <v>3</v>
      </c>
      <c r="L13">
        <v>1.1000000000000001</v>
      </c>
      <c r="M13">
        <v>1</v>
      </c>
      <c r="N13">
        <f>1-Table1345689[[#This Row],[versacolor]]</f>
        <v>0</v>
      </c>
      <c r="O13">
        <f>(SUMIF(Table1345689[sepal_length],B13,Table1345689[versacolor])+SUMIF(Table1345689[sepal_length],A13,Table1345689[not versacolor]))/150</f>
        <v>0.22666666666666666</v>
      </c>
      <c r="P13">
        <f>(SUMIF(Table1345689[sepal_width],D13,Table1345689[versacolor])+SUMIF(Table1345689[sepal_width],C13,Table1345689[not versacolor]))/150</f>
        <v>0.18</v>
      </c>
      <c r="Q13">
        <f>(SUMIF(Table1345689[petal_length],F13,Table1345689[versacolor])+SUMIF(Table1345689[petal_length],E13,Table1345689[not versacolor]))/150</f>
        <v>3.3333333333333333E-2</v>
      </c>
      <c r="R13">
        <f>(SUMIF(Table1345689[petal_width],H13,Table1345689[versacolor])+SUMIF(Table1345689[petal_width],G13,Table1345689[not versacolor]))/150</f>
        <v>9.3333333333333338E-2</v>
      </c>
    </row>
    <row r="14" spans="1:19" x14ac:dyDescent="0.25">
      <c r="A14" t="str">
        <f>IF($B$3="&lt;","&gt;","&lt;")&amp;Table1345689[[#This Row],[sepal_length]]</f>
        <v>&lt;5.5</v>
      </c>
      <c r="B14" t="str">
        <f>$B$3&amp;"="&amp;Table1345689[[#This Row],[sepal_length]]</f>
        <v>&gt;=5.5</v>
      </c>
      <c r="C14" t="str">
        <f>IF($D$3="&lt;","&gt;","&lt;")&amp;Table1345689[[#This Row],[sepal_width]]</f>
        <v>&lt;2.4</v>
      </c>
      <c r="D14" t="str">
        <f>$D$3&amp;"="&amp;Table1345689[[#This Row],[sepal_width]]</f>
        <v>&gt;=2.4</v>
      </c>
      <c r="E14" t="str">
        <f>IF($F$3="&lt;","&gt;","&lt;")&amp;Table1345689[[#This Row],[petal_length]]</f>
        <v>&gt;3.8</v>
      </c>
      <c r="F14" t="str">
        <f>$F$3&amp;"="&amp;Table1345689[[#This Row],[petal_length]]</f>
        <v>&lt;=3.8</v>
      </c>
      <c r="G14" t="str">
        <f>IF($H$3="&lt;","&gt;","&lt;")&amp;Table1345689[[#This Row],[petal_width]]</f>
        <v>&gt;1.1</v>
      </c>
      <c r="H14" t="str">
        <f>$H$3&amp;"="&amp;Table1345689[[#This Row],[petal_width]]</f>
        <v>&lt;=1.1</v>
      </c>
      <c r="I14">
        <v>5.5</v>
      </c>
      <c r="J14">
        <v>2.4</v>
      </c>
      <c r="K14">
        <v>3.8</v>
      </c>
      <c r="L14">
        <v>1.1000000000000001</v>
      </c>
      <c r="M14">
        <v>1</v>
      </c>
      <c r="N14">
        <f>1-Table1345689[[#This Row],[versacolor]]</f>
        <v>0</v>
      </c>
      <c r="O14">
        <f>(SUMIF(Table1345689[sepal_length],B14,Table1345689[versacolor])+SUMIF(Table1345689[sepal_length],A14,Table1345689[not versacolor]))/150</f>
        <v>0.21333333333333335</v>
      </c>
      <c r="P14">
        <f>(SUMIF(Table1345689[sepal_width],D14,Table1345689[versacolor])+SUMIF(Table1345689[sepal_width],C14,Table1345689[not versacolor]))/150</f>
        <v>0.2</v>
      </c>
      <c r="Q14">
        <f>(SUMIF(Table1345689[petal_length],F14,Table1345689[versacolor])+SUMIF(Table1345689[petal_length],E14,Table1345689[not versacolor]))/150</f>
        <v>0.08</v>
      </c>
      <c r="R14">
        <f>(SUMIF(Table1345689[petal_width],H14,Table1345689[versacolor])+SUMIF(Table1345689[petal_width],G14,Table1345689[not versacolor]))/150</f>
        <v>9.3333333333333338E-2</v>
      </c>
    </row>
    <row r="15" spans="1:19" x14ac:dyDescent="0.25">
      <c r="A15" t="str">
        <f>IF($B$3="&lt;","&gt;","&lt;")&amp;Table1345689[[#This Row],[sepal_length]]</f>
        <v>&lt;5.6</v>
      </c>
      <c r="B15" t="str">
        <f>$B$3&amp;"="&amp;Table1345689[[#This Row],[sepal_length]]</f>
        <v>&gt;=5.6</v>
      </c>
      <c r="C15" t="str">
        <f>IF($D$3="&lt;","&gt;","&lt;")&amp;Table1345689[[#This Row],[sepal_width]]</f>
        <v>&lt;2.5</v>
      </c>
      <c r="D15" t="str">
        <f>$D$3&amp;"="&amp;Table1345689[[#This Row],[sepal_width]]</f>
        <v>&gt;=2.5</v>
      </c>
      <c r="E15" t="str">
        <f>IF($F$3="&lt;","&gt;","&lt;")&amp;Table1345689[[#This Row],[petal_length]]</f>
        <v>&gt;3.9</v>
      </c>
      <c r="F15" t="str">
        <f>$F$3&amp;"="&amp;Table1345689[[#This Row],[petal_length]]</f>
        <v>&lt;=3.9</v>
      </c>
      <c r="G15" t="str">
        <f>IF($H$3="&lt;","&gt;","&lt;")&amp;Table1345689[[#This Row],[petal_width]]</f>
        <v>&gt;1.1</v>
      </c>
      <c r="H15" t="str">
        <f>$H$3&amp;"="&amp;Table1345689[[#This Row],[petal_width]]</f>
        <v>&lt;=1.1</v>
      </c>
      <c r="I15">
        <v>5.6</v>
      </c>
      <c r="J15">
        <v>2.5</v>
      </c>
      <c r="K15">
        <v>3.9</v>
      </c>
      <c r="L15">
        <v>1.1000000000000001</v>
      </c>
      <c r="M15">
        <v>1</v>
      </c>
      <c r="N15">
        <f>1-Table1345689[[#This Row],[versacolor]]</f>
        <v>0</v>
      </c>
      <c r="O15">
        <f>(SUMIF(Table1345689[sepal_length],B15,Table1345689[versacolor])+SUMIF(Table1345689[sepal_length],A15,Table1345689[not versacolor]))/150</f>
        <v>0.18</v>
      </c>
      <c r="P15">
        <f>(SUMIF(Table1345689[sepal_width],D15,Table1345689[versacolor])+SUMIF(Table1345689[sepal_width],C15,Table1345689[not versacolor]))/150</f>
        <v>0.18</v>
      </c>
      <c r="Q15">
        <f>(SUMIF(Table1345689[petal_length],F15,Table1345689[versacolor])+SUMIF(Table1345689[petal_length],E15,Table1345689[not versacolor]))/150</f>
        <v>0.1</v>
      </c>
      <c r="R15">
        <f>(SUMIF(Table1345689[petal_width],H15,Table1345689[versacolor])+SUMIF(Table1345689[petal_width],G15,Table1345689[not versacolor]))/150</f>
        <v>9.3333333333333338E-2</v>
      </c>
    </row>
    <row r="16" spans="1:19" x14ac:dyDescent="0.25">
      <c r="A16" t="str">
        <f>IF($B$3="&lt;","&gt;","&lt;")&amp;Table1345689[[#This Row],[sepal_length]]</f>
        <v>&lt;5.8</v>
      </c>
      <c r="B16" t="str">
        <f>$B$3&amp;"="&amp;Table1345689[[#This Row],[sepal_length]]</f>
        <v>&gt;=5.8</v>
      </c>
      <c r="C16" t="str">
        <f>IF($D$3="&lt;","&gt;","&lt;")&amp;Table1345689[[#This Row],[sepal_width]]</f>
        <v>&lt;2.7</v>
      </c>
      <c r="D16" t="str">
        <f>$D$3&amp;"="&amp;Table1345689[[#This Row],[sepal_width]]</f>
        <v>&gt;=2.7</v>
      </c>
      <c r="E16" t="str">
        <f>IF($F$3="&lt;","&gt;","&lt;")&amp;Table1345689[[#This Row],[petal_length]]</f>
        <v>&gt;3.9</v>
      </c>
      <c r="F16" t="str">
        <f>$F$3&amp;"="&amp;Table1345689[[#This Row],[petal_length]]</f>
        <v>&lt;=3.9</v>
      </c>
      <c r="G16" t="str">
        <f>IF($H$3="&lt;","&gt;","&lt;")&amp;Table1345689[[#This Row],[petal_width]]</f>
        <v>&gt;1.2</v>
      </c>
      <c r="H16" t="str">
        <f>$H$3&amp;"="&amp;Table1345689[[#This Row],[petal_width]]</f>
        <v>&lt;=1.2</v>
      </c>
      <c r="I16">
        <v>5.8</v>
      </c>
      <c r="J16">
        <v>2.7</v>
      </c>
      <c r="K16">
        <v>3.9</v>
      </c>
      <c r="L16">
        <v>1.2</v>
      </c>
      <c r="M16">
        <v>1</v>
      </c>
      <c r="N16">
        <f>1-Table1345689[[#This Row],[versacolor]]</f>
        <v>0</v>
      </c>
      <c r="O16">
        <f>(SUMIF(Table1345689[sepal_length],B16,Table1345689[versacolor])+SUMIF(Table1345689[sepal_length],A16,Table1345689[not versacolor]))/150</f>
        <v>0.13333333333333333</v>
      </c>
      <c r="P16">
        <f>(SUMIF(Table1345689[sepal_width],D16,Table1345689[versacolor])+SUMIF(Table1345689[sepal_width],C16,Table1345689[not versacolor]))/150</f>
        <v>0.14666666666666667</v>
      </c>
      <c r="Q16">
        <f>(SUMIF(Table1345689[petal_length],F16,Table1345689[versacolor])+SUMIF(Table1345689[petal_length],E16,Table1345689[not versacolor]))/150</f>
        <v>0.1</v>
      </c>
      <c r="R16">
        <f>(SUMIF(Table1345689[petal_width],H16,Table1345689[versacolor])+SUMIF(Table1345689[petal_width],G16,Table1345689[not versacolor]))/150</f>
        <v>0.12</v>
      </c>
    </row>
    <row r="17" spans="1:18" x14ac:dyDescent="0.25">
      <c r="A17" t="str">
        <f>IF($B$3="&lt;","&gt;","&lt;")&amp;Table1345689[[#This Row],[sepal_length]]</f>
        <v>&lt;5.8</v>
      </c>
      <c r="B17" t="str">
        <f>$B$3&amp;"="&amp;Table1345689[[#This Row],[sepal_length]]</f>
        <v>&gt;=5.8</v>
      </c>
      <c r="C17" t="str">
        <f>IF($D$3="&lt;","&gt;","&lt;")&amp;Table1345689[[#This Row],[sepal_width]]</f>
        <v>&lt;2.6</v>
      </c>
      <c r="D17" t="str">
        <f>$D$3&amp;"="&amp;Table1345689[[#This Row],[sepal_width]]</f>
        <v>&gt;=2.6</v>
      </c>
      <c r="E17" t="str">
        <f>IF($F$3="&lt;","&gt;","&lt;")&amp;Table1345689[[#This Row],[petal_length]]</f>
        <v>&gt;4</v>
      </c>
      <c r="F17" t="str">
        <f>$F$3&amp;"="&amp;Table1345689[[#This Row],[petal_length]]</f>
        <v>&lt;=4</v>
      </c>
      <c r="G17" t="str">
        <f>IF($H$3="&lt;","&gt;","&lt;")&amp;Table1345689[[#This Row],[petal_width]]</f>
        <v>&gt;1.2</v>
      </c>
      <c r="H17" t="str">
        <f>$H$3&amp;"="&amp;Table1345689[[#This Row],[petal_width]]</f>
        <v>&lt;=1.2</v>
      </c>
      <c r="I17">
        <v>5.8</v>
      </c>
      <c r="J17">
        <v>2.6</v>
      </c>
      <c r="K17">
        <v>4</v>
      </c>
      <c r="L17">
        <v>1.2</v>
      </c>
      <c r="M17">
        <v>1</v>
      </c>
      <c r="N17">
        <f>1-Table1345689[[#This Row],[versacolor]]</f>
        <v>0</v>
      </c>
      <c r="O17">
        <f>(SUMIF(Table1345689[sepal_length],B17,Table1345689[versacolor])+SUMIF(Table1345689[sepal_length],A17,Table1345689[not versacolor]))/150</f>
        <v>0.13333333333333333</v>
      </c>
      <c r="P17">
        <f>(SUMIF(Table1345689[sepal_width],D17,Table1345689[versacolor])+SUMIF(Table1345689[sepal_width],C17,Table1345689[not versacolor]))/150</f>
        <v>0.16</v>
      </c>
      <c r="Q17">
        <f>(SUMIF(Table1345689[petal_length],F17,Table1345689[versacolor])+SUMIF(Table1345689[petal_length],E17,Table1345689[not versacolor]))/150</f>
        <v>0.13333333333333333</v>
      </c>
      <c r="R17">
        <f>(SUMIF(Table1345689[petal_width],H17,Table1345689[versacolor])+SUMIF(Table1345689[petal_width],G17,Table1345689[not versacolor]))/150</f>
        <v>0.12</v>
      </c>
    </row>
    <row r="18" spans="1:18" x14ac:dyDescent="0.25">
      <c r="A18" t="str">
        <f>IF($B$3="&lt;","&gt;","&lt;")&amp;Table1345689[[#This Row],[sepal_length]]</f>
        <v>&lt;5.5</v>
      </c>
      <c r="B18" t="str">
        <f>$B$3&amp;"="&amp;Table1345689[[#This Row],[sepal_length]]</f>
        <v>&gt;=5.5</v>
      </c>
      <c r="C18" t="str">
        <f>IF($D$3="&lt;","&gt;","&lt;")&amp;Table1345689[[#This Row],[sepal_width]]</f>
        <v>&lt;2.6</v>
      </c>
      <c r="D18" t="str">
        <f>$D$3&amp;"="&amp;Table1345689[[#This Row],[sepal_width]]</f>
        <v>&gt;=2.6</v>
      </c>
      <c r="E18" t="str">
        <f>IF($F$3="&lt;","&gt;","&lt;")&amp;Table1345689[[#This Row],[petal_length]]</f>
        <v>&gt;4.4</v>
      </c>
      <c r="F18" t="str">
        <f>$F$3&amp;"="&amp;Table1345689[[#This Row],[petal_length]]</f>
        <v>&lt;=4.4</v>
      </c>
      <c r="G18" t="str">
        <f>IF($H$3="&lt;","&gt;","&lt;")&amp;Table1345689[[#This Row],[petal_width]]</f>
        <v>&gt;1.2</v>
      </c>
      <c r="H18" t="str">
        <f>$H$3&amp;"="&amp;Table1345689[[#This Row],[petal_width]]</f>
        <v>&lt;=1.2</v>
      </c>
      <c r="I18">
        <v>5.5</v>
      </c>
      <c r="J18">
        <v>2.6</v>
      </c>
      <c r="K18">
        <v>4.4000000000000004</v>
      </c>
      <c r="L18">
        <v>1.2</v>
      </c>
      <c r="M18">
        <v>1</v>
      </c>
      <c r="N18">
        <f>1-Table1345689[[#This Row],[versacolor]]</f>
        <v>0</v>
      </c>
      <c r="O18">
        <f>(SUMIF(Table1345689[sepal_length],B18,Table1345689[versacolor])+SUMIF(Table1345689[sepal_length],A18,Table1345689[not versacolor]))/150</f>
        <v>0.21333333333333335</v>
      </c>
      <c r="P18">
        <f>(SUMIF(Table1345689[sepal_width],D18,Table1345689[versacolor])+SUMIF(Table1345689[sepal_width],C18,Table1345689[not versacolor]))/150</f>
        <v>0.16</v>
      </c>
      <c r="Q18">
        <f>(SUMIF(Table1345689[petal_length],F18,Table1345689[versacolor])+SUMIF(Table1345689[petal_length],E18,Table1345689[not versacolor]))/150</f>
        <v>0.18666666666666668</v>
      </c>
      <c r="R18">
        <f>(SUMIF(Table1345689[petal_width],H18,Table1345689[versacolor])+SUMIF(Table1345689[petal_width],G18,Table1345689[not versacolor]))/150</f>
        <v>0.12</v>
      </c>
    </row>
    <row r="19" spans="1:18" x14ac:dyDescent="0.25">
      <c r="A19" t="str">
        <f>IF($B$3="&lt;","&gt;","&lt;")&amp;Table1345689[[#This Row],[sepal_length]]</f>
        <v>&lt;6.1</v>
      </c>
      <c r="B19" t="str">
        <f>$B$3&amp;"="&amp;Table1345689[[#This Row],[sepal_length]]</f>
        <v>&gt;=6.1</v>
      </c>
      <c r="C19" t="str">
        <f>IF($D$3="&lt;","&gt;","&lt;")&amp;Table1345689[[#This Row],[sepal_width]]</f>
        <v>&lt;2.8</v>
      </c>
      <c r="D19" t="str">
        <f>$D$3&amp;"="&amp;Table1345689[[#This Row],[sepal_width]]</f>
        <v>&gt;=2.8</v>
      </c>
      <c r="E19" t="str">
        <f>IF($F$3="&lt;","&gt;","&lt;")&amp;Table1345689[[#This Row],[petal_length]]</f>
        <v>&gt;4.7</v>
      </c>
      <c r="F19" t="str">
        <f>$F$3&amp;"="&amp;Table1345689[[#This Row],[petal_length]]</f>
        <v>&lt;=4.7</v>
      </c>
      <c r="G19" t="str">
        <f>IF($H$3="&lt;","&gt;","&lt;")&amp;Table1345689[[#This Row],[petal_width]]</f>
        <v>&gt;1.2</v>
      </c>
      <c r="H19" t="str">
        <f>$H$3&amp;"="&amp;Table1345689[[#This Row],[petal_width]]</f>
        <v>&lt;=1.2</v>
      </c>
      <c r="I19">
        <v>6.1</v>
      </c>
      <c r="J19">
        <v>2.8</v>
      </c>
      <c r="K19">
        <v>4.7</v>
      </c>
      <c r="L19">
        <v>1.2</v>
      </c>
      <c r="M19">
        <v>1</v>
      </c>
      <c r="N19">
        <f>1-Table1345689[[#This Row],[versacolor]]</f>
        <v>0</v>
      </c>
      <c r="O19">
        <f>(SUMIF(Table1345689[sepal_length],B19,Table1345689[versacolor])+SUMIF(Table1345689[sepal_length],A19,Table1345689[not versacolor]))/150</f>
        <v>0.1</v>
      </c>
      <c r="P19">
        <f>(SUMIF(Table1345689[sepal_width],D19,Table1345689[versacolor])+SUMIF(Table1345689[sepal_width],C19,Table1345689[not versacolor]))/150</f>
        <v>0.11333333333333333</v>
      </c>
      <c r="Q19">
        <f>(SUMIF(Table1345689[petal_length],F19,Table1345689[versacolor])+SUMIF(Table1345689[petal_length],E19,Table1345689[not versacolor]))/150</f>
        <v>0.22666666666666666</v>
      </c>
      <c r="R19">
        <f>(SUMIF(Table1345689[petal_width],H19,Table1345689[versacolor])+SUMIF(Table1345689[petal_width],G19,Table1345689[not versacolor]))/150</f>
        <v>0.12</v>
      </c>
    </row>
    <row r="20" spans="1:18" x14ac:dyDescent="0.25">
      <c r="A20" t="str">
        <f>IF($B$3="&lt;","&gt;","&lt;")&amp;Table1345689[[#This Row],[sepal_length]]</f>
        <v>&lt;5.6</v>
      </c>
      <c r="B20" t="str">
        <f>$B$3&amp;"="&amp;Table1345689[[#This Row],[sepal_length]]</f>
        <v>&gt;=5.6</v>
      </c>
      <c r="C20" t="str">
        <f>IF($D$3="&lt;","&gt;","&lt;")&amp;Table1345689[[#This Row],[sepal_width]]</f>
        <v>&lt;2.9</v>
      </c>
      <c r="D20" t="str">
        <f>$D$3&amp;"="&amp;Table1345689[[#This Row],[sepal_width]]</f>
        <v>&gt;=2.9</v>
      </c>
      <c r="E20" t="str">
        <f>IF($F$3="&lt;","&gt;","&lt;")&amp;Table1345689[[#This Row],[petal_length]]</f>
        <v>&gt;3.6</v>
      </c>
      <c r="F20" t="str">
        <f>$F$3&amp;"="&amp;Table1345689[[#This Row],[petal_length]]</f>
        <v>&lt;=3.6</v>
      </c>
      <c r="G20" t="str">
        <f>IF($H$3="&lt;","&gt;","&lt;")&amp;Table1345689[[#This Row],[petal_width]]</f>
        <v>&gt;1.3</v>
      </c>
      <c r="H20" t="str">
        <f>$H$3&amp;"="&amp;Table1345689[[#This Row],[petal_width]]</f>
        <v>&lt;=1.3</v>
      </c>
      <c r="I20">
        <v>5.6</v>
      </c>
      <c r="J20">
        <v>2.9</v>
      </c>
      <c r="K20">
        <v>3.6</v>
      </c>
      <c r="L20">
        <v>1.3</v>
      </c>
      <c r="M20">
        <v>1</v>
      </c>
      <c r="N20">
        <f>1-Table1345689[[#This Row],[versacolor]]</f>
        <v>0</v>
      </c>
      <c r="O20">
        <f>(SUMIF(Table1345689[sepal_length],B20,Table1345689[versacolor])+SUMIF(Table1345689[sepal_length],A20,Table1345689[not versacolor]))/150</f>
        <v>0.18</v>
      </c>
      <c r="P20">
        <f>(SUMIF(Table1345689[sepal_width],D20,Table1345689[versacolor])+SUMIF(Table1345689[sepal_width],C20,Table1345689[not versacolor]))/150</f>
        <v>0.08</v>
      </c>
      <c r="Q20">
        <f>(SUMIF(Table1345689[petal_length],F20,Table1345689[versacolor])+SUMIF(Table1345689[petal_length],E20,Table1345689[not versacolor]))/150</f>
        <v>6.6666666666666666E-2</v>
      </c>
      <c r="R20">
        <f>(SUMIF(Table1345689[petal_width],H20,Table1345689[versacolor])+SUMIF(Table1345689[petal_width],G20,Table1345689[not versacolor]))/150</f>
        <v>0.2</v>
      </c>
    </row>
    <row r="21" spans="1:18" x14ac:dyDescent="0.25">
      <c r="A21" t="str">
        <f>IF($B$3="&lt;","&gt;","&lt;")&amp;Table1345689[[#This Row],[sepal_length]]</f>
        <v>&lt;5.5</v>
      </c>
      <c r="B21" t="str">
        <f>$B$3&amp;"="&amp;Table1345689[[#This Row],[sepal_length]]</f>
        <v>&gt;=5.5</v>
      </c>
      <c r="C21" t="str">
        <f>IF($D$3="&lt;","&gt;","&lt;")&amp;Table1345689[[#This Row],[sepal_width]]</f>
        <v>&lt;2.3</v>
      </c>
      <c r="D21" t="str">
        <f>$D$3&amp;"="&amp;Table1345689[[#This Row],[sepal_width]]</f>
        <v>&gt;=2.3</v>
      </c>
      <c r="E21" t="str">
        <f>IF($F$3="&lt;","&gt;","&lt;")&amp;Table1345689[[#This Row],[petal_length]]</f>
        <v>&gt;4</v>
      </c>
      <c r="F21" t="str">
        <f>$F$3&amp;"="&amp;Table1345689[[#This Row],[petal_length]]</f>
        <v>&lt;=4</v>
      </c>
      <c r="G21" t="str">
        <f>IF($H$3="&lt;","&gt;","&lt;")&amp;Table1345689[[#This Row],[petal_width]]</f>
        <v>&gt;1.3</v>
      </c>
      <c r="H21" t="str">
        <f>$H$3&amp;"="&amp;Table1345689[[#This Row],[petal_width]]</f>
        <v>&lt;=1.3</v>
      </c>
      <c r="I21">
        <v>5.5</v>
      </c>
      <c r="J21">
        <v>2.2999999999999998</v>
      </c>
      <c r="K21">
        <v>4</v>
      </c>
      <c r="L21">
        <v>1.3</v>
      </c>
      <c r="M21">
        <v>1</v>
      </c>
      <c r="N21">
        <f>1-Table1345689[[#This Row],[versacolor]]</f>
        <v>0</v>
      </c>
      <c r="O21">
        <f>(SUMIF(Table1345689[sepal_length],B21,Table1345689[versacolor])+SUMIF(Table1345689[sepal_length],A21,Table1345689[not versacolor]))/150</f>
        <v>0.21333333333333335</v>
      </c>
      <c r="P21">
        <f>(SUMIF(Table1345689[sepal_width],D21,Table1345689[versacolor])+SUMIF(Table1345689[sepal_width],C21,Table1345689[not versacolor]))/150</f>
        <v>0.21333333333333335</v>
      </c>
      <c r="Q21">
        <f>(SUMIF(Table1345689[petal_length],F21,Table1345689[versacolor])+SUMIF(Table1345689[petal_length],E21,Table1345689[not versacolor]))/150</f>
        <v>0.13333333333333333</v>
      </c>
      <c r="R21">
        <f>(SUMIF(Table1345689[petal_width],H21,Table1345689[versacolor])+SUMIF(Table1345689[petal_width],G21,Table1345689[not versacolor]))/150</f>
        <v>0.2</v>
      </c>
    </row>
    <row r="22" spans="1:18" x14ac:dyDescent="0.25">
      <c r="A22" t="str">
        <f>IF($B$3="&lt;","&gt;","&lt;")&amp;Table1345689[[#This Row],[sepal_length]]</f>
        <v>&lt;5.5</v>
      </c>
      <c r="B22" t="str">
        <f>$B$3&amp;"="&amp;Table1345689[[#This Row],[sepal_length]]</f>
        <v>&gt;=5.5</v>
      </c>
      <c r="C22" t="str">
        <f>IF($D$3="&lt;","&gt;","&lt;")&amp;Table1345689[[#This Row],[sepal_width]]</f>
        <v>&lt;2.5</v>
      </c>
      <c r="D22" t="str">
        <f>$D$3&amp;"="&amp;Table1345689[[#This Row],[sepal_width]]</f>
        <v>&gt;=2.5</v>
      </c>
      <c r="E22" t="str">
        <f>IF($F$3="&lt;","&gt;","&lt;")&amp;Table1345689[[#This Row],[petal_length]]</f>
        <v>&gt;4</v>
      </c>
      <c r="F22" t="str">
        <f>$F$3&amp;"="&amp;Table1345689[[#This Row],[petal_length]]</f>
        <v>&lt;=4</v>
      </c>
      <c r="G22" t="str">
        <f>IF($H$3="&lt;","&gt;","&lt;")&amp;Table1345689[[#This Row],[petal_width]]</f>
        <v>&gt;1.3</v>
      </c>
      <c r="H22" t="str">
        <f>$H$3&amp;"="&amp;Table1345689[[#This Row],[petal_width]]</f>
        <v>&lt;=1.3</v>
      </c>
      <c r="I22">
        <v>5.5</v>
      </c>
      <c r="J22">
        <v>2.5</v>
      </c>
      <c r="K22">
        <v>4</v>
      </c>
      <c r="L22">
        <v>1.3</v>
      </c>
      <c r="M22">
        <v>1</v>
      </c>
      <c r="N22">
        <f>1-Table1345689[[#This Row],[versacolor]]</f>
        <v>0</v>
      </c>
      <c r="O22">
        <f>(SUMIF(Table1345689[sepal_length],B22,Table1345689[versacolor])+SUMIF(Table1345689[sepal_length],A22,Table1345689[not versacolor]))/150</f>
        <v>0.21333333333333335</v>
      </c>
      <c r="P22">
        <f>(SUMIF(Table1345689[sepal_width],D22,Table1345689[versacolor])+SUMIF(Table1345689[sepal_width],C22,Table1345689[not versacolor]))/150</f>
        <v>0.18</v>
      </c>
      <c r="Q22">
        <f>(SUMIF(Table1345689[petal_length],F22,Table1345689[versacolor])+SUMIF(Table1345689[petal_length],E22,Table1345689[not versacolor]))/150</f>
        <v>0.13333333333333333</v>
      </c>
      <c r="R22">
        <f>(SUMIF(Table1345689[petal_width],H22,Table1345689[versacolor])+SUMIF(Table1345689[petal_width],G22,Table1345689[not versacolor]))/150</f>
        <v>0.2</v>
      </c>
    </row>
    <row r="23" spans="1:18" x14ac:dyDescent="0.25">
      <c r="A23" t="str">
        <f>IF($B$3="&lt;","&gt;","&lt;")&amp;Table1345689[[#This Row],[sepal_length]]</f>
        <v>&lt;6.1</v>
      </c>
      <c r="B23" t="str">
        <f>$B$3&amp;"="&amp;Table1345689[[#This Row],[sepal_length]]</f>
        <v>&gt;=6.1</v>
      </c>
      <c r="C23" t="str">
        <f>IF($D$3="&lt;","&gt;","&lt;")&amp;Table1345689[[#This Row],[sepal_width]]</f>
        <v>&lt;2.8</v>
      </c>
      <c r="D23" t="str">
        <f>$D$3&amp;"="&amp;Table1345689[[#This Row],[sepal_width]]</f>
        <v>&gt;=2.8</v>
      </c>
      <c r="E23" t="str">
        <f>IF($F$3="&lt;","&gt;","&lt;")&amp;Table1345689[[#This Row],[petal_length]]</f>
        <v>&gt;4</v>
      </c>
      <c r="F23" t="str">
        <f>$F$3&amp;"="&amp;Table1345689[[#This Row],[petal_length]]</f>
        <v>&lt;=4</v>
      </c>
      <c r="G23" t="str">
        <f>IF($H$3="&lt;","&gt;","&lt;")&amp;Table1345689[[#This Row],[petal_width]]</f>
        <v>&gt;1.3</v>
      </c>
      <c r="H23" t="str">
        <f>$H$3&amp;"="&amp;Table1345689[[#This Row],[petal_width]]</f>
        <v>&lt;=1.3</v>
      </c>
      <c r="I23">
        <v>6.1</v>
      </c>
      <c r="J23">
        <v>2.8</v>
      </c>
      <c r="K23">
        <v>4</v>
      </c>
      <c r="L23">
        <v>1.3</v>
      </c>
      <c r="M23">
        <v>1</v>
      </c>
      <c r="N23">
        <f>1-Table1345689[[#This Row],[versacolor]]</f>
        <v>0</v>
      </c>
      <c r="O23">
        <f>(SUMIF(Table1345689[sepal_length],B23,Table1345689[versacolor])+SUMIF(Table1345689[sepal_length],A23,Table1345689[not versacolor]))/150</f>
        <v>0.1</v>
      </c>
      <c r="P23">
        <f>(SUMIF(Table1345689[sepal_width],D23,Table1345689[versacolor])+SUMIF(Table1345689[sepal_width],C23,Table1345689[not versacolor]))/150</f>
        <v>0.11333333333333333</v>
      </c>
      <c r="Q23">
        <f>(SUMIF(Table1345689[petal_length],F23,Table1345689[versacolor])+SUMIF(Table1345689[petal_length],E23,Table1345689[not versacolor]))/150</f>
        <v>0.13333333333333333</v>
      </c>
      <c r="R23">
        <f>(SUMIF(Table1345689[petal_width],H23,Table1345689[versacolor])+SUMIF(Table1345689[petal_width],G23,Table1345689[not versacolor]))/150</f>
        <v>0.2</v>
      </c>
    </row>
    <row r="24" spans="1:18" x14ac:dyDescent="0.25">
      <c r="A24" t="str">
        <f>IF($B$3="&lt;","&gt;","&lt;")&amp;Table1345689[[#This Row],[sepal_length]]</f>
        <v>&lt;5.7</v>
      </c>
      <c r="B24" t="str">
        <f>$B$3&amp;"="&amp;Table1345689[[#This Row],[sepal_length]]</f>
        <v>&gt;=5.7</v>
      </c>
      <c r="C24" t="str">
        <f>IF($D$3="&lt;","&gt;","&lt;")&amp;Table1345689[[#This Row],[sepal_width]]</f>
        <v>&lt;2.8</v>
      </c>
      <c r="D24" t="str">
        <f>$D$3&amp;"="&amp;Table1345689[[#This Row],[sepal_width]]</f>
        <v>&gt;=2.8</v>
      </c>
      <c r="E24" t="str">
        <f>IF($F$3="&lt;","&gt;","&lt;")&amp;Table1345689[[#This Row],[petal_length]]</f>
        <v>&gt;4.1</v>
      </c>
      <c r="F24" t="str">
        <f>$F$3&amp;"="&amp;Table1345689[[#This Row],[petal_length]]</f>
        <v>&lt;=4.1</v>
      </c>
      <c r="G24" t="str">
        <f>IF($H$3="&lt;","&gt;","&lt;")&amp;Table1345689[[#This Row],[petal_width]]</f>
        <v>&gt;1.3</v>
      </c>
      <c r="H24" t="str">
        <f>$H$3&amp;"="&amp;Table1345689[[#This Row],[petal_width]]</f>
        <v>&lt;=1.3</v>
      </c>
      <c r="I24">
        <v>5.7</v>
      </c>
      <c r="J24">
        <v>2.8</v>
      </c>
      <c r="K24">
        <v>4.0999999999999996</v>
      </c>
      <c r="L24">
        <v>1.3</v>
      </c>
      <c r="M24">
        <v>1</v>
      </c>
      <c r="N24">
        <f>1-Table1345689[[#This Row],[versacolor]]</f>
        <v>0</v>
      </c>
      <c r="O24">
        <f>(SUMIF(Table1345689[sepal_length],B24,Table1345689[versacolor])+SUMIF(Table1345689[sepal_length],A24,Table1345689[not versacolor]))/150</f>
        <v>0.16</v>
      </c>
      <c r="P24">
        <f>(SUMIF(Table1345689[sepal_width],D24,Table1345689[versacolor])+SUMIF(Table1345689[sepal_width],C24,Table1345689[not versacolor]))/150</f>
        <v>0.11333333333333333</v>
      </c>
      <c r="Q24">
        <f>(SUMIF(Table1345689[petal_length],F24,Table1345689[versacolor])+SUMIF(Table1345689[petal_length],E24,Table1345689[not versacolor]))/150</f>
        <v>0.14666666666666667</v>
      </c>
      <c r="R24">
        <f>(SUMIF(Table1345689[petal_width],H24,Table1345689[versacolor])+SUMIF(Table1345689[petal_width],G24,Table1345689[not versacolor]))/150</f>
        <v>0.2</v>
      </c>
    </row>
    <row r="25" spans="1:18" x14ac:dyDescent="0.25">
      <c r="A25" t="str">
        <f>IF($B$3="&lt;","&gt;","&lt;")&amp;Table1345689[[#This Row],[sepal_length]]</f>
        <v>&lt;5.6</v>
      </c>
      <c r="B25" t="str">
        <f>$B$3&amp;"="&amp;Table1345689[[#This Row],[sepal_length]]</f>
        <v>&gt;=5.6</v>
      </c>
      <c r="C25" t="str">
        <f>IF($D$3="&lt;","&gt;","&lt;")&amp;Table1345689[[#This Row],[sepal_width]]</f>
        <v>&lt;2.7</v>
      </c>
      <c r="D25" t="str">
        <f>$D$3&amp;"="&amp;Table1345689[[#This Row],[sepal_width]]</f>
        <v>&gt;=2.7</v>
      </c>
      <c r="E25" t="str">
        <f>IF($F$3="&lt;","&gt;","&lt;")&amp;Table1345689[[#This Row],[petal_length]]</f>
        <v>&gt;4.2</v>
      </c>
      <c r="F25" t="str">
        <f>$F$3&amp;"="&amp;Table1345689[[#This Row],[petal_length]]</f>
        <v>&lt;=4.2</v>
      </c>
      <c r="G25" t="str">
        <f>IF($H$3="&lt;","&gt;","&lt;")&amp;Table1345689[[#This Row],[petal_width]]</f>
        <v>&gt;1.3</v>
      </c>
      <c r="H25" t="str">
        <f>$H$3&amp;"="&amp;Table1345689[[#This Row],[petal_width]]</f>
        <v>&lt;=1.3</v>
      </c>
      <c r="I25">
        <v>5.6</v>
      </c>
      <c r="J25">
        <v>2.7</v>
      </c>
      <c r="K25">
        <v>4.2</v>
      </c>
      <c r="L25">
        <v>1.3</v>
      </c>
      <c r="M25">
        <v>1</v>
      </c>
      <c r="N25">
        <f>1-Table1345689[[#This Row],[versacolor]]</f>
        <v>0</v>
      </c>
      <c r="O25">
        <f>(SUMIF(Table1345689[sepal_length],B25,Table1345689[versacolor])+SUMIF(Table1345689[sepal_length],A25,Table1345689[not versacolor]))/150</f>
        <v>0.18</v>
      </c>
      <c r="P25">
        <f>(SUMIF(Table1345689[sepal_width],D25,Table1345689[versacolor])+SUMIF(Table1345689[sepal_width],C25,Table1345689[not versacolor]))/150</f>
        <v>0.14666666666666667</v>
      </c>
      <c r="Q25">
        <f>(SUMIF(Table1345689[petal_length],F25,Table1345689[versacolor])+SUMIF(Table1345689[petal_length],E25,Table1345689[not versacolor]))/150</f>
        <v>0.16</v>
      </c>
      <c r="R25">
        <f>(SUMIF(Table1345689[petal_width],H25,Table1345689[versacolor])+SUMIF(Table1345689[petal_width],G25,Table1345689[not versacolor]))/150</f>
        <v>0.2</v>
      </c>
    </row>
    <row r="26" spans="1:18" x14ac:dyDescent="0.25">
      <c r="A26" t="str">
        <f>IF($B$3="&lt;","&gt;","&lt;")&amp;Table1345689[[#This Row],[sepal_length]]</f>
        <v>&lt;5.7</v>
      </c>
      <c r="B26" t="str">
        <f>$B$3&amp;"="&amp;Table1345689[[#This Row],[sepal_length]]</f>
        <v>&gt;=5.7</v>
      </c>
      <c r="C26" t="str">
        <f>IF($D$3="&lt;","&gt;","&lt;")&amp;Table1345689[[#This Row],[sepal_width]]</f>
        <v>&lt;2.9</v>
      </c>
      <c r="D26" t="str">
        <f>$D$3&amp;"="&amp;Table1345689[[#This Row],[sepal_width]]</f>
        <v>&gt;=2.9</v>
      </c>
      <c r="E26" t="str">
        <f>IF($F$3="&lt;","&gt;","&lt;")&amp;Table1345689[[#This Row],[petal_length]]</f>
        <v>&gt;4.2</v>
      </c>
      <c r="F26" t="str">
        <f>$F$3&amp;"="&amp;Table1345689[[#This Row],[petal_length]]</f>
        <v>&lt;=4.2</v>
      </c>
      <c r="G26" t="str">
        <f>IF($H$3="&lt;","&gt;","&lt;")&amp;Table1345689[[#This Row],[petal_width]]</f>
        <v>&gt;1.3</v>
      </c>
      <c r="H26" t="str">
        <f>$H$3&amp;"="&amp;Table1345689[[#This Row],[petal_width]]</f>
        <v>&lt;=1.3</v>
      </c>
      <c r="I26">
        <v>5.7</v>
      </c>
      <c r="J26">
        <v>2.9</v>
      </c>
      <c r="K26">
        <v>4.2</v>
      </c>
      <c r="L26">
        <v>1.3</v>
      </c>
      <c r="M26">
        <v>1</v>
      </c>
      <c r="N26">
        <f>1-Table1345689[[#This Row],[versacolor]]</f>
        <v>0</v>
      </c>
      <c r="O26">
        <f>(SUMIF(Table1345689[sepal_length],B26,Table1345689[versacolor])+SUMIF(Table1345689[sepal_length],A26,Table1345689[not versacolor]))/150</f>
        <v>0.16</v>
      </c>
      <c r="P26">
        <f>(SUMIF(Table1345689[sepal_width],D26,Table1345689[versacolor])+SUMIF(Table1345689[sepal_width],C26,Table1345689[not versacolor]))/150</f>
        <v>0.08</v>
      </c>
      <c r="Q26">
        <f>(SUMIF(Table1345689[petal_length],F26,Table1345689[versacolor])+SUMIF(Table1345689[petal_length],E26,Table1345689[not versacolor]))/150</f>
        <v>0.16</v>
      </c>
      <c r="R26">
        <f>(SUMIF(Table1345689[petal_width],H26,Table1345689[versacolor])+SUMIF(Table1345689[petal_width],G26,Table1345689[not versacolor]))/150</f>
        <v>0.2</v>
      </c>
    </row>
    <row r="27" spans="1:18" x14ac:dyDescent="0.25">
      <c r="A27" t="str">
        <f>IF($B$3="&lt;","&gt;","&lt;")&amp;Table1345689[[#This Row],[sepal_length]]</f>
        <v>&lt;6.2</v>
      </c>
      <c r="B27" t="str">
        <f>$B$3&amp;"="&amp;Table1345689[[#This Row],[sepal_length]]</f>
        <v>&gt;=6.2</v>
      </c>
      <c r="C27" t="str">
        <f>IF($D$3="&lt;","&gt;","&lt;")&amp;Table1345689[[#This Row],[sepal_width]]</f>
        <v>&lt;2.9</v>
      </c>
      <c r="D27" t="str">
        <f>$D$3&amp;"="&amp;Table1345689[[#This Row],[sepal_width]]</f>
        <v>&gt;=2.9</v>
      </c>
      <c r="E27" t="str">
        <f>IF($F$3="&lt;","&gt;","&lt;")&amp;Table1345689[[#This Row],[petal_length]]</f>
        <v>&gt;4.3</v>
      </c>
      <c r="F27" t="str">
        <f>$F$3&amp;"="&amp;Table1345689[[#This Row],[petal_length]]</f>
        <v>&lt;=4.3</v>
      </c>
      <c r="G27" t="str">
        <f>IF($H$3="&lt;","&gt;","&lt;")&amp;Table1345689[[#This Row],[petal_width]]</f>
        <v>&gt;1.3</v>
      </c>
      <c r="H27" t="str">
        <f>$H$3&amp;"="&amp;Table1345689[[#This Row],[petal_width]]</f>
        <v>&lt;=1.3</v>
      </c>
      <c r="I27">
        <v>6.2</v>
      </c>
      <c r="J27">
        <v>2.9</v>
      </c>
      <c r="K27">
        <v>4.3</v>
      </c>
      <c r="L27">
        <v>1.3</v>
      </c>
      <c r="M27">
        <v>1</v>
      </c>
      <c r="N27">
        <f>1-Table1345689[[#This Row],[versacolor]]</f>
        <v>0</v>
      </c>
      <c r="O27">
        <f>(SUMIF(Table1345689[sepal_length],B27,Table1345689[versacolor])+SUMIF(Table1345689[sepal_length],A27,Table1345689[not versacolor]))/150</f>
        <v>8.666666666666667E-2</v>
      </c>
      <c r="P27">
        <f>(SUMIF(Table1345689[sepal_width],D27,Table1345689[versacolor])+SUMIF(Table1345689[sepal_width],C27,Table1345689[not versacolor]))/150</f>
        <v>0.08</v>
      </c>
      <c r="Q27">
        <f>(SUMIF(Table1345689[petal_length],F27,Table1345689[versacolor])+SUMIF(Table1345689[petal_length],E27,Table1345689[not versacolor]))/150</f>
        <v>0.17333333333333334</v>
      </c>
      <c r="R27">
        <f>(SUMIF(Table1345689[petal_width],H27,Table1345689[versacolor])+SUMIF(Table1345689[petal_width],G27,Table1345689[not versacolor]))/150</f>
        <v>0.2</v>
      </c>
    </row>
    <row r="28" spans="1:18" x14ac:dyDescent="0.25">
      <c r="A28" t="str">
        <f>IF($B$3="&lt;","&gt;","&lt;")&amp;Table1345689[[#This Row],[sepal_length]]</f>
        <v>&lt;6.4</v>
      </c>
      <c r="B28" t="str">
        <f>$B$3&amp;"="&amp;Table1345689[[#This Row],[sepal_length]]</f>
        <v>&gt;=6.4</v>
      </c>
      <c r="C28" t="str">
        <f>IF($D$3="&lt;","&gt;","&lt;")&amp;Table1345689[[#This Row],[sepal_width]]</f>
        <v>&lt;2.9</v>
      </c>
      <c r="D28" t="str">
        <f>$D$3&amp;"="&amp;Table1345689[[#This Row],[sepal_width]]</f>
        <v>&gt;=2.9</v>
      </c>
      <c r="E28" t="str">
        <f>IF($F$3="&lt;","&gt;","&lt;")&amp;Table1345689[[#This Row],[petal_length]]</f>
        <v>&gt;4.3</v>
      </c>
      <c r="F28" t="str">
        <f>$F$3&amp;"="&amp;Table1345689[[#This Row],[petal_length]]</f>
        <v>&lt;=4.3</v>
      </c>
      <c r="G28" t="str">
        <f>IF($H$3="&lt;","&gt;","&lt;")&amp;Table1345689[[#This Row],[petal_width]]</f>
        <v>&gt;1.3</v>
      </c>
      <c r="H28" t="str">
        <f>$H$3&amp;"="&amp;Table1345689[[#This Row],[petal_width]]</f>
        <v>&lt;=1.3</v>
      </c>
      <c r="I28">
        <v>6.4</v>
      </c>
      <c r="J28">
        <v>2.9</v>
      </c>
      <c r="K28">
        <v>4.3</v>
      </c>
      <c r="L28">
        <v>1.3</v>
      </c>
      <c r="M28">
        <v>1</v>
      </c>
      <c r="N28">
        <f>1-Table1345689[[#This Row],[versacolor]]</f>
        <v>0</v>
      </c>
      <c r="O28">
        <f>(SUMIF(Table1345689[sepal_length],B28,Table1345689[versacolor])+SUMIF(Table1345689[sepal_length],A28,Table1345689[not versacolor]))/150</f>
        <v>6.6666666666666666E-2</v>
      </c>
      <c r="P28">
        <f>(SUMIF(Table1345689[sepal_width],D28,Table1345689[versacolor])+SUMIF(Table1345689[sepal_width],C28,Table1345689[not versacolor]))/150</f>
        <v>0.08</v>
      </c>
      <c r="Q28">
        <f>(SUMIF(Table1345689[petal_length],F28,Table1345689[versacolor])+SUMIF(Table1345689[petal_length],E28,Table1345689[not versacolor]))/150</f>
        <v>0.17333333333333334</v>
      </c>
      <c r="R28">
        <f>(SUMIF(Table1345689[petal_width],H28,Table1345689[versacolor])+SUMIF(Table1345689[petal_width],G28,Table1345689[not versacolor]))/150</f>
        <v>0.2</v>
      </c>
    </row>
    <row r="29" spans="1:18" x14ac:dyDescent="0.25">
      <c r="A29" t="str">
        <f>IF($B$3="&lt;","&gt;","&lt;")&amp;Table1345689[[#This Row],[sepal_length]]</f>
        <v>&lt;6.3</v>
      </c>
      <c r="B29" t="str">
        <f>$B$3&amp;"="&amp;Table1345689[[#This Row],[sepal_length]]</f>
        <v>&gt;=6.3</v>
      </c>
      <c r="C29" t="str">
        <f>IF($D$3="&lt;","&gt;","&lt;")&amp;Table1345689[[#This Row],[sepal_width]]</f>
        <v>&lt;2.3</v>
      </c>
      <c r="D29" t="str">
        <f>$D$3&amp;"="&amp;Table1345689[[#This Row],[sepal_width]]</f>
        <v>&gt;=2.3</v>
      </c>
      <c r="E29" t="str">
        <f>IF($F$3="&lt;","&gt;","&lt;")&amp;Table1345689[[#This Row],[petal_length]]</f>
        <v>&gt;4.4</v>
      </c>
      <c r="F29" t="str">
        <f>$F$3&amp;"="&amp;Table1345689[[#This Row],[petal_length]]</f>
        <v>&lt;=4.4</v>
      </c>
      <c r="G29" t="str">
        <f>IF($H$3="&lt;","&gt;","&lt;")&amp;Table1345689[[#This Row],[petal_width]]</f>
        <v>&gt;1.3</v>
      </c>
      <c r="H29" t="str">
        <f>$H$3&amp;"="&amp;Table1345689[[#This Row],[petal_width]]</f>
        <v>&lt;=1.3</v>
      </c>
      <c r="I29">
        <v>6.3</v>
      </c>
      <c r="J29">
        <v>2.2999999999999998</v>
      </c>
      <c r="K29">
        <v>4.4000000000000004</v>
      </c>
      <c r="L29">
        <v>1.3</v>
      </c>
      <c r="M29">
        <v>1</v>
      </c>
      <c r="N29">
        <f>1-Table1345689[[#This Row],[versacolor]]</f>
        <v>0</v>
      </c>
      <c r="O29">
        <f>(SUMIF(Table1345689[sepal_length],B29,Table1345689[versacolor])+SUMIF(Table1345689[sepal_length],A29,Table1345689[not versacolor]))/150</f>
        <v>7.3333333333333334E-2</v>
      </c>
      <c r="P29">
        <f>(SUMIF(Table1345689[sepal_width],D29,Table1345689[versacolor])+SUMIF(Table1345689[sepal_width],C29,Table1345689[not versacolor]))/150</f>
        <v>0.21333333333333335</v>
      </c>
      <c r="Q29">
        <f>(SUMIF(Table1345689[petal_length],F29,Table1345689[versacolor])+SUMIF(Table1345689[petal_length],E29,Table1345689[not versacolor]))/150</f>
        <v>0.18666666666666668</v>
      </c>
      <c r="R29">
        <f>(SUMIF(Table1345689[petal_width],H29,Table1345689[versacolor])+SUMIF(Table1345689[petal_width],G29,Table1345689[not versacolor]))/150</f>
        <v>0.2</v>
      </c>
    </row>
    <row r="30" spans="1:18" x14ac:dyDescent="0.25">
      <c r="A30" t="str">
        <f>IF($B$3="&lt;","&gt;","&lt;")&amp;Table1345689[[#This Row],[sepal_length]]</f>
        <v>&lt;5.7</v>
      </c>
      <c r="B30" t="str">
        <f>$B$3&amp;"="&amp;Table1345689[[#This Row],[sepal_length]]</f>
        <v>&gt;=5.7</v>
      </c>
      <c r="C30" t="str">
        <f>IF($D$3="&lt;","&gt;","&lt;")&amp;Table1345689[[#This Row],[sepal_width]]</f>
        <v>&lt;2.8</v>
      </c>
      <c r="D30" t="str">
        <f>$D$3&amp;"="&amp;Table1345689[[#This Row],[sepal_width]]</f>
        <v>&gt;=2.8</v>
      </c>
      <c r="E30" t="str">
        <f>IF($F$3="&lt;","&gt;","&lt;")&amp;Table1345689[[#This Row],[petal_length]]</f>
        <v>&gt;4.5</v>
      </c>
      <c r="F30" t="str">
        <f>$F$3&amp;"="&amp;Table1345689[[#This Row],[petal_length]]</f>
        <v>&lt;=4.5</v>
      </c>
      <c r="G30" t="str">
        <f>IF($H$3="&lt;","&gt;","&lt;")&amp;Table1345689[[#This Row],[petal_width]]</f>
        <v>&gt;1.3</v>
      </c>
      <c r="H30" t="str">
        <f>$H$3&amp;"="&amp;Table1345689[[#This Row],[petal_width]]</f>
        <v>&lt;=1.3</v>
      </c>
      <c r="I30">
        <v>5.7</v>
      </c>
      <c r="J30">
        <v>2.8</v>
      </c>
      <c r="K30">
        <v>4.5</v>
      </c>
      <c r="L30">
        <v>1.3</v>
      </c>
      <c r="M30">
        <v>1</v>
      </c>
      <c r="N30">
        <f>1-Table1345689[[#This Row],[versacolor]]</f>
        <v>0</v>
      </c>
      <c r="O30">
        <f>(SUMIF(Table1345689[sepal_length],B30,Table1345689[versacolor])+SUMIF(Table1345689[sepal_length],A30,Table1345689[not versacolor]))/150</f>
        <v>0.16</v>
      </c>
      <c r="P30">
        <f>(SUMIF(Table1345689[sepal_width],D30,Table1345689[versacolor])+SUMIF(Table1345689[sepal_width],C30,Table1345689[not versacolor]))/150</f>
        <v>0.11333333333333333</v>
      </c>
      <c r="Q30">
        <f>(SUMIF(Table1345689[petal_length],F30,Table1345689[versacolor])+SUMIF(Table1345689[petal_length],E30,Table1345689[not versacolor]))/150</f>
        <v>0.2</v>
      </c>
      <c r="R30">
        <f>(SUMIF(Table1345689[petal_width],H30,Table1345689[versacolor])+SUMIF(Table1345689[petal_width],G30,Table1345689[not versacolor]))/150</f>
        <v>0.2</v>
      </c>
    </row>
    <row r="31" spans="1:18" x14ac:dyDescent="0.25">
      <c r="A31" t="str">
        <f>IF($B$3="&lt;","&gt;","&lt;")&amp;Table1345689[[#This Row],[sepal_length]]</f>
        <v>&lt;6.6</v>
      </c>
      <c r="B31" t="str">
        <f>$B$3&amp;"="&amp;Table1345689[[#This Row],[sepal_length]]</f>
        <v>&gt;=6.6</v>
      </c>
      <c r="C31" t="str">
        <f>IF($D$3="&lt;","&gt;","&lt;")&amp;Table1345689[[#This Row],[sepal_width]]</f>
        <v>&lt;2.9</v>
      </c>
      <c r="D31" t="str">
        <f>$D$3&amp;"="&amp;Table1345689[[#This Row],[sepal_width]]</f>
        <v>&gt;=2.9</v>
      </c>
      <c r="E31" t="str">
        <f>IF($F$3="&lt;","&gt;","&lt;")&amp;Table1345689[[#This Row],[petal_length]]</f>
        <v>&gt;4.6</v>
      </c>
      <c r="F31" t="str">
        <f>$F$3&amp;"="&amp;Table1345689[[#This Row],[petal_length]]</f>
        <v>&lt;=4.6</v>
      </c>
      <c r="G31" t="str">
        <f>IF($H$3="&lt;","&gt;","&lt;")&amp;Table1345689[[#This Row],[petal_width]]</f>
        <v>&gt;1.3</v>
      </c>
      <c r="H31" t="str">
        <f>$H$3&amp;"="&amp;Table1345689[[#This Row],[petal_width]]</f>
        <v>&lt;=1.3</v>
      </c>
      <c r="I31">
        <v>6.6</v>
      </c>
      <c r="J31">
        <v>2.9</v>
      </c>
      <c r="K31">
        <v>4.5999999999999996</v>
      </c>
      <c r="L31">
        <v>1.3</v>
      </c>
      <c r="M31">
        <v>1</v>
      </c>
      <c r="N31">
        <f>1-Table1345689[[#This Row],[versacolor]]</f>
        <v>0</v>
      </c>
      <c r="O31">
        <f>(SUMIF(Table1345689[sepal_length],B31,Table1345689[versacolor])+SUMIF(Table1345689[sepal_length],A31,Table1345689[not versacolor]))/150</f>
        <v>5.3333333333333337E-2</v>
      </c>
      <c r="P31">
        <f>(SUMIF(Table1345689[sepal_width],D31,Table1345689[versacolor])+SUMIF(Table1345689[sepal_width],C31,Table1345689[not versacolor]))/150</f>
        <v>0.08</v>
      </c>
      <c r="Q31">
        <f>(SUMIF(Table1345689[petal_length],F31,Table1345689[versacolor])+SUMIF(Table1345689[petal_length],E31,Table1345689[not versacolor]))/150</f>
        <v>0.21333333333333335</v>
      </c>
      <c r="R31">
        <f>(SUMIF(Table1345689[petal_width],H31,Table1345689[versacolor])+SUMIF(Table1345689[petal_width],G31,Table1345689[not versacolor]))/150</f>
        <v>0.2</v>
      </c>
    </row>
    <row r="32" spans="1:18" x14ac:dyDescent="0.25">
      <c r="A32" t="str">
        <f>IF($B$3="&lt;","&gt;","&lt;")&amp;Table1345689[[#This Row],[sepal_length]]</f>
        <v>&lt;5.2</v>
      </c>
      <c r="B32" t="str">
        <f>$B$3&amp;"="&amp;Table1345689[[#This Row],[sepal_length]]</f>
        <v>&gt;=5.2</v>
      </c>
      <c r="C32" t="str">
        <f>IF($D$3="&lt;","&gt;","&lt;")&amp;Table1345689[[#This Row],[sepal_width]]</f>
        <v>&lt;2.7</v>
      </c>
      <c r="D32" t="str">
        <f>$D$3&amp;"="&amp;Table1345689[[#This Row],[sepal_width]]</f>
        <v>&gt;=2.7</v>
      </c>
      <c r="E32" t="str">
        <f>IF($F$3="&lt;","&gt;","&lt;")&amp;Table1345689[[#This Row],[petal_length]]</f>
        <v>&gt;3.9</v>
      </c>
      <c r="F32" t="str">
        <f>$F$3&amp;"="&amp;Table1345689[[#This Row],[petal_length]]</f>
        <v>&lt;=3.9</v>
      </c>
      <c r="G32" t="str">
        <f>IF($H$3="&lt;","&gt;","&lt;")&amp;Table1345689[[#This Row],[petal_width]]</f>
        <v>&gt;1.4</v>
      </c>
      <c r="H32" t="str">
        <f>$H$3&amp;"="&amp;Table1345689[[#This Row],[petal_width]]</f>
        <v>&lt;=1.4</v>
      </c>
      <c r="I32">
        <v>5.2</v>
      </c>
      <c r="J32">
        <v>2.7</v>
      </c>
      <c r="K32">
        <v>3.9</v>
      </c>
      <c r="L32">
        <v>1.4</v>
      </c>
      <c r="M32">
        <v>1</v>
      </c>
      <c r="N32">
        <f>1-Table1345689[[#This Row],[versacolor]]</f>
        <v>0</v>
      </c>
      <c r="O32">
        <f>(SUMIF(Table1345689[sepal_length],B32,Table1345689[versacolor])+SUMIF(Table1345689[sepal_length],A32,Table1345689[not versacolor]))/150</f>
        <v>0.22</v>
      </c>
      <c r="P32">
        <f>(SUMIF(Table1345689[sepal_width],D32,Table1345689[versacolor])+SUMIF(Table1345689[sepal_width],C32,Table1345689[not versacolor]))/150</f>
        <v>0.14666666666666667</v>
      </c>
      <c r="Q32">
        <f>(SUMIF(Table1345689[petal_length],F32,Table1345689[versacolor])+SUMIF(Table1345689[petal_length],E32,Table1345689[not versacolor]))/150</f>
        <v>0.1</v>
      </c>
      <c r="R32">
        <f>(SUMIF(Table1345689[petal_width],H32,Table1345689[versacolor])+SUMIF(Table1345689[petal_width],G32,Table1345689[not versacolor]))/150</f>
        <v>0.21333333333333335</v>
      </c>
    </row>
    <row r="33" spans="1:18" x14ac:dyDescent="0.25">
      <c r="A33" t="str">
        <f>IF($B$3="&lt;","&gt;","&lt;")&amp;Table1345689[[#This Row],[sepal_length]]</f>
        <v>&lt;6.1</v>
      </c>
      <c r="B33" t="str">
        <f>$B$3&amp;"="&amp;Table1345689[[#This Row],[sepal_length]]</f>
        <v>&gt;=6.1</v>
      </c>
      <c r="C33" t="str">
        <f>IF($D$3="&lt;","&gt;","&lt;")&amp;Table1345689[[#This Row],[sepal_width]]</f>
        <v>&lt;2.9</v>
      </c>
      <c r="D33" t="str">
        <f>$D$3&amp;"="&amp;Table1345689[[#This Row],[sepal_width]]</f>
        <v>&gt;=2.9</v>
      </c>
      <c r="E33" t="str">
        <f>IF($F$3="&lt;","&gt;","&lt;")&amp;Table1345689[[#This Row],[petal_length]]</f>
        <v>&gt;4.7</v>
      </c>
      <c r="F33" t="str">
        <f>$F$3&amp;"="&amp;Table1345689[[#This Row],[petal_length]]</f>
        <v>&lt;=4.7</v>
      </c>
      <c r="G33" t="str">
        <f>IF($H$3="&lt;","&gt;","&lt;")&amp;Table1345689[[#This Row],[petal_width]]</f>
        <v>&gt;1.4</v>
      </c>
      <c r="H33" t="str">
        <f>$H$3&amp;"="&amp;Table1345689[[#This Row],[petal_width]]</f>
        <v>&lt;=1.4</v>
      </c>
      <c r="I33">
        <v>6.1</v>
      </c>
      <c r="J33">
        <v>2.9</v>
      </c>
      <c r="K33">
        <v>4.7</v>
      </c>
      <c r="L33">
        <v>1.4</v>
      </c>
      <c r="M33">
        <v>1</v>
      </c>
      <c r="N33">
        <f>1-Table1345689[[#This Row],[versacolor]]</f>
        <v>0</v>
      </c>
      <c r="O33">
        <f>(SUMIF(Table1345689[sepal_length],B33,Table1345689[versacolor])+SUMIF(Table1345689[sepal_length],A33,Table1345689[not versacolor]))/150</f>
        <v>0.1</v>
      </c>
      <c r="P33">
        <f>(SUMIF(Table1345689[sepal_width],D33,Table1345689[versacolor])+SUMIF(Table1345689[sepal_width],C33,Table1345689[not versacolor]))/150</f>
        <v>0.08</v>
      </c>
      <c r="Q33">
        <f>(SUMIF(Table1345689[petal_length],F33,Table1345689[versacolor])+SUMIF(Table1345689[petal_length],E33,Table1345689[not versacolor]))/150</f>
        <v>0.22666666666666666</v>
      </c>
      <c r="R33">
        <f>(SUMIF(Table1345689[petal_width],H33,Table1345689[versacolor])+SUMIF(Table1345689[petal_width],G33,Table1345689[not versacolor]))/150</f>
        <v>0.21333333333333335</v>
      </c>
    </row>
    <row r="34" spans="1:18" x14ac:dyDescent="0.25">
      <c r="A34" t="str">
        <f>IF($B$3="&lt;","&gt;","&lt;")&amp;Table1345689[[#This Row],[sepal_length]]</f>
        <v>&lt;6.8</v>
      </c>
      <c r="B34" t="str">
        <f>$B$3&amp;"="&amp;Table1345689[[#This Row],[sepal_length]]</f>
        <v>&gt;=6.8</v>
      </c>
      <c r="C34" t="str">
        <f>IF($D$3="&lt;","&gt;","&lt;")&amp;Table1345689[[#This Row],[sepal_width]]</f>
        <v>&lt;2.8</v>
      </c>
      <c r="D34" t="str">
        <f>$D$3&amp;"="&amp;Table1345689[[#This Row],[sepal_width]]</f>
        <v>&gt;=2.8</v>
      </c>
      <c r="E34" t="str">
        <f>IF($F$3="&lt;","&gt;","&lt;")&amp;Table1345689[[#This Row],[petal_length]]</f>
        <v>&gt;4.8</v>
      </c>
      <c r="F34" t="str">
        <f>$F$3&amp;"="&amp;Table1345689[[#This Row],[petal_length]]</f>
        <v>&lt;=4.8</v>
      </c>
      <c r="G34" t="str">
        <f>IF($H$3="&lt;","&gt;","&lt;")&amp;Table1345689[[#This Row],[petal_width]]</f>
        <v>&gt;1.4</v>
      </c>
      <c r="H34" t="str">
        <f>$H$3&amp;"="&amp;Table1345689[[#This Row],[petal_width]]</f>
        <v>&lt;=1.4</v>
      </c>
      <c r="I34">
        <v>6.8</v>
      </c>
      <c r="J34">
        <v>2.8</v>
      </c>
      <c r="K34">
        <v>4.8</v>
      </c>
      <c r="L34">
        <v>1.4</v>
      </c>
      <c r="M34">
        <v>1</v>
      </c>
      <c r="N34">
        <f>1-Table1345689[[#This Row],[versacolor]]</f>
        <v>0</v>
      </c>
      <c r="O34">
        <f>(SUMIF(Table1345689[sepal_length],B34,Table1345689[versacolor])+SUMIF(Table1345689[sepal_length],A34,Table1345689[not versacolor]))/150</f>
        <v>4.6666666666666669E-2</v>
      </c>
      <c r="P34">
        <f>(SUMIF(Table1345689[sepal_width],D34,Table1345689[versacolor])+SUMIF(Table1345689[sepal_width],C34,Table1345689[not versacolor]))/150</f>
        <v>0.11333333333333333</v>
      </c>
      <c r="Q34">
        <f>(SUMIF(Table1345689[petal_length],F34,Table1345689[versacolor])+SUMIF(Table1345689[petal_length],E34,Table1345689[not versacolor]))/150</f>
        <v>0.23333333333333334</v>
      </c>
      <c r="R34">
        <f>(SUMIF(Table1345689[petal_width],H34,Table1345689[versacolor])+SUMIF(Table1345689[petal_width],G34,Table1345689[not versacolor]))/150</f>
        <v>0.21333333333333335</v>
      </c>
    </row>
    <row r="35" spans="1:18" x14ac:dyDescent="0.25">
      <c r="A35" t="str">
        <f>IF($B$3="&lt;","&gt;","&lt;")&amp;Table1345689[[#This Row],[sepal_length]]</f>
        <v>&lt;6.1</v>
      </c>
      <c r="B35" t="str">
        <f>$B$3&amp;"="&amp;Table1345689[[#This Row],[sepal_length]]</f>
        <v>&gt;=6.1</v>
      </c>
      <c r="C35" t="str">
        <f>IF($D$3="&lt;","&gt;","&lt;")&amp;Table1345689[[#This Row],[sepal_width]]</f>
        <v>&lt;2.6</v>
      </c>
      <c r="D35" t="str">
        <f>$D$3&amp;"="&amp;Table1345689[[#This Row],[sepal_width]]</f>
        <v>&gt;=2.6</v>
      </c>
      <c r="E35" t="str">
        <f>IF($F$3="&lt;","&gt;","&lt;")&amp;Table1345689[[#This Row],[petal_length]]</f>
        <v>&gt;5.6</v>
      </c>
      <c r="F35" t="str">
        <f>$F$3&amp;"="&amp;Table1345689[[#This Row],[petal_length]]</f>
        <v>&lt;=5.6</v>
      </c>
      <c r="G35" t="str">
        <f>IF($H$3="&lt;","&gt;","&lt;")&amp;Table1345689[[#This Row],[petal_width]]</f>
        <v>&gt;1.4</v>
      </c>
      <c r="H35" t="str">
        <f>$H$3&amp;"="&amp;Table1345689[[#This Row],[petal_width]]</f>
        <v>&lt;=1.4</v>
      </c>
      <c r="I35">
        <v>6.1</v>
      </c>
      <c r="J35">
        <v>2.6</v>
      </c>
      <c r="K35">
        <v>5.6</v>
      </c>
      <c r="L35">
        <v>1.4</v>
      </c>
      <c r="M35">
        <v>0</v>
      </c>
      <c r="N35">
        <f>1-Table1345689[[#This Row],[versacolor]]</f>
        <v>1</v>
      </c>
      <c r="O35">
        <f>(SUMIF(Table1345689[sepal_length],B35,Table1345689[versacolor])+SUMIF(Table1345689[sepal_length],A35,Table1345689[not versacolor]))/150</f>
        <v>0.1</v>
      </c>
      <c r="P35">
        <f>(SUMIF(Table1345689[sepal_width],D35,Table1345689[versacolor])+SUMIF(Table1345689[sepal_width],C35,Table1345689[not versacolor]))/150</f>
        <v>0.16</v>
      </c>
      <c r="Q35">
        <f>(SUMIF(Table1345689[petal_length],F35,Table1345689[versacolor])+SUMIF(Table1345689[petal_length],E35,Table1345689[not versacolor]))/150</f>
        <v>0.22666666666666666</v>
      </c>
      <c r="R35">
        <f>(SUMIF(Table1345689[petal_width],H35,Table1345689[versacolor])+SUMIF(Table1345689[petal_width],G35,Table1345689[not versacolor]))/150</f>
        <v>0.21333333333333335</v>
      </c>
    </row>
    <row r="36" spans="1:18" x14ac:dyDescent="0.25">
      <c r="A36" t="str">
        <f>IF($B$3="&lt;","&gt;","&lt;")&amp;Table1345689[[#This Row],[sepal_length]]</f>
        <v>&lt;6.2</v>
      </c>
      <c r="B36" t="str">
        <f>$B$3&amp;"="&amp;Table1345689[[#This Row],[sepal_length]]</f>
        <v>&gt;=6.2</v>
      </c>
      <c r="C36" t="str">
        <f>IF($D$3="&lt;","&gt;","&lt;")&amp;Table1345689[[#This Row],[sepal_width]]</f>
        <v>&lt;2.2</v>
      </c>
      <c r="D36" t="str">
        <f>$D$3&amp;"="&amp;Table1345689[[#This Row],[sepal_width]]</f>
        <v>&gt;=2.2</v>
      </c>
      <c r="E36" t="str">
        <f>IF($F$3="&lt;","&gt;","&lt;")&amp;Table1345689[[#This Row],[petal_length]]</f>
        <v>&gt;4.5</v>
      </c>
      <c r="F36" t="str">
        <f>$F$3&amp;"="&amp;Table1345689[[#This Row],[petal_length]]</f>
        <v>&lt;=4.5</v>
      </c>
      <c r="G36" t="str">
        <f>IF($H$3="&lt;","&gt;","&lt;")&amp;Table1345689[[#This Row],[petal_width]]</f>
        <v>&gt;1.5</v>
      </c>
      <c r="H36" t="str">
        <f>$H$3&amp;"="&amp;Table1345689[[#This Row],[petal_width]]</f>
        <v>&lt;=1.5</v>
      </c>
      <c r="I36">
        <v>6.2</v>
      </c>
      <c r="J36">
        <v>2.2000000000000002</v>
      </c>
      <c r="K36">
        <v>4.5</v>
      </c>
      <c r="L36">
        <v>1.5</v>
      </c>
      <c r="M36">
        <v>1</v>
      </c>
      <c r="N36">
        <f>1-Table1345689[[#This Row],[versacolor]]</f>
        <v>0</v>
      </c>
      <c r="O36">
        <f>(SUMIF(Table1345689[sepal_length],B36,Table1345689[versacolor])+SUMIF(Table1345689[sepal_length],A36,Table1345689[not versacolor]))/150</f>
        <v>8.666666666666667E-2</v>
      </c>
      <c r="P36">
        <f>(SUMIF(Table1345689[sepal_width],D36,Table1345689[versacolor])+SUMIF(Table1345689[sepal_width],C36,Table1345689[not versacolor]))/150</f>
        <v>0.22</v>
      </c>
      <c r="Q36">
        <f>(SUMIF(Table1345689[petal_length],F36,Table1345689[versacolor])+SUMIF(Table1345689[petal_length],E36,Table1345689[not versacolor]))/150</f>
        <v>0.2</v>
      </c>
      <c r="R36">
        <f>(SUMIF(Table1345689[petal_width],H36,Table1345689[versacolor])+SUMIF(Table1345689[petal_width],G36,Table1345689[not versacolor]))/150</f>
        <v>0.22666666666666666</v>
      </c>
    </row>
    <row r="37" spans="1:18" x14ac:dyDescent="0.25">
      <c r="A37" t="str">
        <f>IF($B$3="&lt;","&gt;","&lt;")&amp;Table1345689[[#This Row],[sepal_length]]</f>
        <v>&lt;6</v>
      </c>
      <c r="B37" t="str">
        <f>$B$3&amp;"="&amp;Table1345689[[#This Row],[sepal_length]]</f>
        <v>&gt;=6</v>
      </c>
      <c r="C37" t="str">
        <f>IF($D$3="&lt;","&gt;","&lt;")&amp;Table1345689[[#This Row],[sepal_width]]</f>
        <v>&lt;2.9</v>
      </c>
      <c r="D37" t="str">
        <f>$D$3&amp;"="&amp;Table1345689[[#This Row],[sepal_width]]</f>
        <v>&gt;=2.9</v>
      </c>
      <c r="E37" t="str">
        <f>IF($F$3="&lt;","&gt;","&lt;")&amp;Table1345689[[#This Row],[petal_length]]</f>
        <v>&gt;4.5</v>
      </c>
      <c r="F37" t="str">
        <f>$F$3&amp;"="&amp;Table1345689[[#This Row],[petal_length]]</f>
        <v>&lt;=4.5</v>
      </c>
      <c r="G37" t="str">
        <f>IF($H$3="&lt;","&gt;","&lt;")&amp;Table1345689[[#This Row],[petal_width]]</f>
        <v>&gt;1.5</v>
      </c>
      <c r="H37" t="str">
        <f>$H$3&amp;"="&amp;Table1345689[[#This Row],[petal_width]]</f>
        <v>&lt;=1.5</v>
      </c>
      <c r="I37">
        <v>6</v>
      </c>
      <c r="J37">
        <v>2.9</v>
      </c>
      <c r="K37">
        <v>4.5</v>
      </c>
      <c r="L37">
        <v>1.5</v>
      </c>
      <c r="M37">
        <v>1</v>
      </c>
      <c r="N37">
        <f>1-Table1345689[[#This Row],[versacolor]]</f>
        <v>0</v>
      </c>
      <c r="O37">
        <f>(SUMIF(Table1345689[sepal_length],B37,Table1345689[versacolor])+SUMIF(Table1345689[sepal_length],A37,Table1345689[not versacolor]))/150</f>
        <v>0.11333333333333333</v>
      </c>
      <c r="P37">
        <f>(SUMIF(Table1345689[sepal_width],D37,Table1345689[versacolor])+SUMIF(Table1345689[sepal_width],C37,Table1345689[not versacolor]))/150</f>
        <v>0.08</v>
      </c>
      <c r="Q37">
        <f>(SUMIF(Table1345689[petal_length],F37,Table1345689[versacolor])+SUMIF(Table1345689[petal_length],E37,Table1345689[not versacolor]))/150</f>
        <v>0.2</v>
      </c>
      <c r="R37">
        <f>(SUMIF(Table1345689[petal_width],H37,Table1345689[versacolor])+SUMIF(Table1345689[petal_width],G37,Table1345689[not versacolor]))/150</f>
        <v>0.22666666666666666</v>
      </c>
    </row>
    <row r="38" spans="1:18" x14ac:dyDescent="0.25">
      <c r="A38" t="str">
        <f>IF($B$3="&lt;","&gt;","&lt;")&amp;Table1345689[[#This Row],[sepal_length]]</f>
        <v>&lt;6.5</v>
      </c>
      <c r="B38" t="str">
        <f>$B$3&amp;"="&amp;Table1345689[[#This Row],[sepal_length]]</f>
        <v>&gt;=6.5</v>
      </c>
      <c r="C38" t="str">
        <f>IF($D$3="&lt;","&gt;","&lt;")&amp;Table1345689[[#This Row],[sepal_width]]</f>
        <v>&lt;2.8</v>
      </c>
      <c r="D38" t="str">
        <f>$D$3&amp;"="&amp;Table1345689[[#This Row],[sepal_width]]</f>
        <v>&gt;=2.8</v>
      </c>
      <c r="E38" t="str">
        <f>IF($F$3="&lt;","&gt;","&lt;")&amp;Table1345689[[#This Row],[petal_length]]</f>
        <v>&gt;4.6</v>
      </c>
      <c r="F38" t="str">
        <f>$F$3&amp;"="&amp;Table1345689[[#This Row],[petal_length]]</f>
        <v>&lt;=4.6</v>
      </c>
      <c r="G38" t="str">
        <f>IF($H$3="&lt;","&gt;","&lt;")&amp;Table1345689[[#This Row],[petal_width]]</f>
        <v>&gt;1.5</v>
      </c>
      <c r="H38" t="str">
        <f>$H$3&amp;"="&amp;Table1345689[[#This Row],[petal_width]]</f>
        <v>&lt;=1.5</v>
      </c>
      <c r="I38">
        <v>6.5</v>
      </c>
      <c r="J38">
        <v>2.8</v>
      </c>
      <c r="K38">
        <v>4.5999999999999996</v>
      </c>
      <c r="L38">
        <v>1.5</v>
      </c>
      <c r="M38">
        <v>1</v>
      </c>
      <c r="N38">
        <f>1-Table1345689[[#This Row],[versacolor]]</f>
        <v>0</v>
      </c>
      <c r="O38">
        <f>(SUMIF(Table1345689[sepal_length],B38,Table1345689[versacolor])+SUMIF(Table1345689[sepal_length],A38,Table1345689[not versacolor]))/150</f>
        <v>0.06</v>
      </c>
      <c r="P38">
        <f>(SUMIF(Table1345689[sepal_width],D38,Table1345689[versacolor])+SUMIF(Table1345689[sepal_width],C38,Table1345689[not versacolor]))/150</f>
        <v>0.11333333333333333</v>
      </c>
      <c r="Q38">
        <f>(SUMIF(Table1345689[petal_length],F38,Table1345689[versacolor])+SUMIF(Table1345689[petal_length],E38,Table1345689[not versacolor]))/150</f>
        <v>0.21333333333333335</v>
      </c>
      <c r="R38">
        <f>(SUMIF(Table1345689[petal_width],H38,Table1345689[versacolor])+SUMIF(Table1345689[petal_width],G38,Table1345689[not versacolor]))/150</f>
        <v>0.22666666666666666</v>
      </c>
    </row>
    <row r="39" spans="1:18" x14ac:dyDescent="0.25">
      <c r="A39" t="str">
        <f>IF($B$3="&lt;","&gt;","&lt;")&amp;Table1345689[[#This Row],[sepal_length]]</f>
        <v>&lt;6.3</v>
      </c>
      <c r="B39" t="str">
        <f>$B$3&amp;"="&amp;Table1345689[[#This Row],[sepal_length]]</f>
        <v>&gt;=6.3</v>
      </c>
      <c r="C39" t="str">
        <f>IF($D$3="&lt;","&gt;","&lt;")&amp;Table1345689[[#This Row],[sepal_width]]</f>
        <v>&lt;2.5</v>
      </c>
      <c r="D39" t="str">
        <f>$D$3&amp;"="&amp;Table1345689[[#This Row],[sepal_width]]</f>
        <v>&gt;=2.5</v>
      </c>
      <c r="E39" t="str">
        <f>IF($F$3="&lt;","&gt;","&lt;")&amp;Table1345689[[#This Row],[petal_length]]</f>
        <v>&gt;4.9</v>
      </c>
      <c r="F39" t="str">
        <f>$F$3&amp;"="&amp;Table1345689[[#This Row],[petal_length]]</f>
        <v>&lt;=4.9</v>
      </c>
      <c r="G39" t="str">
        <f>IF($H$3="&lt;","&gt;","&lt;")&amp;Table1345689[[#This Row],[petal_width]]</f>
        <v>&gt;1.5</v>
      </c>
      <c r="H39" t="str">
        <f>$H$3&amp;"="&amp;Table1345689[[#This Row],[petal_width]]</f>
        <v>&lt;=1.5</v>
      </c>
      <c r="I39">
        <v>6.3</v>
      </c>
      <c r="J39">
        <v>2.5</v>
      </c>
      <c r="K39">
        <v>4.9000000000000004</v>
      </c>
      <c r="L39">
        <v>1.5</v>
      </c>
      <c r="M39">
        <v>1</v>
      </c>
      <c r="N39">
        <f>1-Table1345689[[#This Row],[versacolor]]</f>
        <v>0</v>
      </c>
      <c r="O39">
        <f>(SUMIF(Table1345689[sepal_length],B39,Table1345689[versacolor])+SUMIF(Table1345689[sepal_length],A39,Table1345689[not versacolor]))/150</f>
        <v>7.3333333333333334E-2</v>
      </c>
      <c r="P39">
        <f>(SUMIF(Table1345689[sepal_width],D39,Table1345689[versacolor])+SUMIF(Table1345689[sepal_width],C39,Table1345689[not versacolor]))/150</f>
        <v>0.18</v>
      </c>
      <c r="Q39">
        <f>(SUMIF(Table1345689[petal_length],F39,Table1345689[versacolor])+SUMIF(Table1345689[petal_length],E39,Table1345689[not versacolor]))/150</f>
        <v>0.24</v>
      </c>
      <c r="R39">
        <f>(SUMIF(Table1345689[petal_width],H39,Table1345689[versacolor])+SUMIF(Table1345689[petal_width],G39,Table1345689[not versacolor]))/150</f>
        <v>0.22666666666666666</v>
      </c>
    </row>
    <row r="40" spans="1:18" x14ac:dyDescent="0.25">
      <c r="A40" t="str">
        <f>IF($B$3="&lt;","&gt;","&lt;")&amp;Table1345689[[#This Row],[sepal_length]]</f>
        <v>&lt;6</v>
      </c>
      <c r="B40" t="str">
        <f>$B$3&amp;"="&amp;Table1345689[[#This Row],[sepal_length]]</f>
        <v>&gt;=6</v>
      </c>
      <c r="C40" t="str">
        <f>IF($D$3="&lt;","&gt;","&lt;")&amp;Table1345689[[#This Row],[sepal_width]]</f>
        <v>&lt;2.2</v>
      </c>
      <c r="D40" t="str">
        <f>$D$3&amp;"="&amp;Table1345689[[#This Row],[sepal_width]]</f>
        <v>&gt;=2.2</v>
      </c>
      <c r="E40" t="str">
        <f>IF($F$3="&lt;","&gt;","&lt;")&amp;Table1345689[[#This Row],[petal_length]]</f>
        <v>&gt;5</v>
      </c>
      <c r="F40" t="str">
        <f>$F$3&amp;"="&amp;Table1345689[[#This Row],[petal_length]]</f>
        <v>&lt;=5</v>
      </c>
      <c r="G40" t="str">
        <f>IF($H$3="&lt;","&gt;","&lt;")&amp;Table1345689[[#This Row],[petal_width]]</f>
        <v>&gt;1.5</v>
      </c>
      <c r="H40" t="str">
        <f>$H$3&amp;"="&amp;Table1345689[[#This Row],[petal_width]]</f>
        <v>&lt;=1.5</v>
      </c>
      <c r="I40">
        <v>6</v>
      </c>
      <c r="J40">
        <v>2.2000000000000002</v>
      </c>
      <c r="K40">
        <v>5</v>
      </c>
      <c r="L40">
        <v>1.5</v>
      </c>
      <c r="M40">
        <v>0</v>
      </c>
      <c r="N40">
        <f>1-Table1345689[[#This Row],[versacolor]]</f>
        <v>1</v>
      </c>
      <c r="O40">
        <f>(SUMIF(Table1345689[sepal_length],B40,Table1345689[versacolor])+SUMIF(Table1345689[sepal_length],A40,Table1345689[not versacolor]))/150</f>
        <v>0.11333333333333333</v>
      </c>
      <c r="P40">
        <f>(SUMIF(Table1345689[sepal_width],D40,Table1345689[versacolor])+SUMIF(Table1345689[sepal_width],C40,Table1345689[not versacolor]))/150</f>
        <v>0.22</v>
      </c>
      <c r="Q40">
        <f>(SUMIF(Table1345689[petal_length],F40,Table1345689[versacolor])+SUMIF(Table1345689[petal_length],E40,Table1345689[not versacolor]))/150</f>
        <v>0.23333333333333334</v>
      </c>
      <c r="R40">
        <f>(SUMIF(Table1345689[petal_width],H40,Table1345689[versacolor])+SUMIF(Table1345689[petal_width],G40,Table1345689[not versacolor]))/150</f>
        <v>0.22666666666666666</v>
      </c>
    </row>
    <row r="41" spans="1:18" x14ac:dyDescent="0.25">
      <c r="A41" t="str">
        <f>IF($B$3="&lt;","&gt;","&lt;")&amp;Table1345689[[#This Row],[sepal_length]]</f>
        <v>&lt;6.3</v>
      </c>
      <c r="B41" t="str">
        <f>$B$3&amp;"="&amp;Table1345689[[#This Row],[sepal_length]]</f>
        <v>&gt;=6.3</v>
      </c>
      <c r="C41" t="str">
        <f>IF($D$3="&lt;","&gt;","&lt;")&amp;Table1345689[[#This Row],[sepal_width]]</f>
        <v>&lt;2.8</v>
      </c>
      <c r="D41" t="str">
        <f>$D$3&amp;"="&amp;Table1345689[[#This Row],[sepal_width]]</f>
        <v>&gt;=2.8</v>
      </c>
      <c r="E41" t="str">
        <f>IF($F$3="&lt;","&gt;","&lt;")&amp;Table1345689[[#This Row],[petal_length]]</f>
        <v>&gt;5.1</v>
      </c>
      <c r="F41" t="str">
        <f>$F$3&amp;"="&amp;Table1345689[[#This Row],[petal_length]]</f>
        <v>&lt;=5.1</v>
      </c>
      <c r="G41" t="str">
        <f>IF($H$3="&lt;","&gt;","&lt;")&amp;Table1345689[[#This Row],[petal_width]]</f>
        <v>&gt;1.5</v>
      </c>
      <c r="H41" t="str">
        <f>$H$3&amp;"="&amp;Table1345689[[#This Row],[petal_width]]</f>
        <v>&lt;=1.5</v>
      </c>
      <c r="I41">
        <v>6.3</v>
      </c>
      <c r="J41">
        <v>2.8</v>
      </c>
      <c r="K41">
        <v>5.0999999999999996</v>
      </c>
      <c r="L41">
        <v>1.5</v>
      </c>
      <c r="M41">
        <v>0</v>
      </c>
      <c r="N41">
        <f>1-Table1345689[[#This Row],[versacolor]]</f>
        <v>1</v>
      </c>
      <c r="O41">
        <f>(SUMIF(Table1345689[sepal_length],B41,Table1345689[versacolor])+SUMIF(Table1345689[sepal_length],A41,Table1345689[not versacolor]))/150</f>
        <v>7.3333333333333334E-2</v>
      </c>
      <c r="P41">
        <f>(SUMIF(Table1345689[sepal_width],D41,Table1345689[versacolor])+SUMIF(Table1345689[sepal_width],C41,Table1345689[not versacolor]))/150</f>
        <v>0.11333333333333333</v>
      </c>
      <c r="Q41">
        <f>(SUMIF(Table1345689[petal_length],F41,Table1345689[versacolor])+SUMIF(Table1345689[petal_length],E41,Table1345689[not versacolor]))/150</f>
        <v>0.23333333333333334</v>
      </c>
      <c r="R41">
        <f>(SUMIF(Table1345689[petal_width],H41,Table1345689[versacolor])+SUMIF(Table1345689[petal_width],G41,Table1345689[not versacolor]))/150</f>
        <v>0.22666666666666666</v>
      </c>
    </row>
    <row r="42" spans="1:18" x14ac:dyDescent="0.25">
      <c r="A42" t="str">
        <f>IF($B$3="&lt;","&gt;","&lt;")&amp;Table1345689[[#This Row],[sepal_length]]</f>
        <v>&lt;6</v>
      </c>
      <c r="B42" t="str">
        <f>$B$3&amp;"="&amp;Table1345689[[#This Row],[sepal_length]]</f>
        <v>&gt;=6</v>
      </c>
      <c r="C42" t="str">
        <f>IF($D$3="&lt;","&gt;","&lt;")&amp;Table1345689[[#This Row],[sepal_width]]</f>
        <v>&lt;2.7</v>
      </c>
      <c r="D42" t="str">
        <f>$D$3&amp;"="&amp;Table1345689[[#This Row],[sepal_width]]</f>
        <v>&gt;=2.7</v>
      </c>
      <c r="E42" t="str">
        <f>IF($F$3="&lt;","&gt;","&lt;")&amp;Table1345689[[#This Row],[petal_length]]</f>
        <v>&gt;5.1</v>
      </c>
      <c r="F42" t="str">
        <f>$F$3&amp;"="&amp;Table1345689[[#This Row],[petal_length]]</f>
        <v>&lt;=5.1</v>
      </c>
      <c r="G42" t="str">
        <f>IF($H$3="&lt;","&gt;","&lt;")&amp;Table1345689[[#This Row],[petal_width]]</f>
        <v>&gt;1.6</v>
      </c>
      <c r="H42" t="str">
        <f>$H$3&amp;"="&amp;Table1345689[[#This Row],[petal_width]]</f>
        <v>&lt;=1.6</v>
      </c>
      <c r="I42">
        <v>6</v>
      </c>
      <c r="J42">
        <v>2.7</v>
      </c>
      <c r="K42">
        <v>5.0999999999999996</v>
      </c>
      <c r="L42">
        <v>1.6</v>
      </c>
      <c r="M42">
        <v>1</v>
      </c>
      <c r="N42">
        <f>1-Table1345689[[#This Row],[versacolor]]</f>
        <v>0</v>
      </c>
      <c r="O42">
        <f>(SUMIF(Table1345689[sepal_length],B42,Table1345689[versacolor])+SUMIF(Table1345689[sepal_length],A42,Table1345689[not versacolor]))/150</f>
        <v>0.11333333333333333</v>
      </c>
      <c r="P42">
        <f>(SUMIF(Table1345689[sepal_width],D42,Table1345689[versacolor])+SUMIF(Table1345689[sepal_width],C42,Table1345689[not versacolor]))/150</f>
        <v>0.14666666666666667</v>
      </c>
      <c r="Q42">
        <f>(SUMIF(Table1345689[petal_length],F42,Table1345689[versacolor])+SUMIF(Table1345689[petal_length],E42,Table1345689[not versacolor]))/150</f>
        <v>0.23333333333333334</v>
      </c>
      <c r="R42">
        <f>(SUMIF(Table1345689[petal_width],H42,Table1345689[versacolor])+SUMIF(Table1345689[petal_width],G42,Table1345689[not versacolor]))/150</f>
        <v>0.23333333333333334</v>
      </c>
    </row>
    <row r="43" spans="1:18" x14ac:dyDescent="0.25">
      <c r="A43" t="str">
        <f>IF($B$3="&lt;","&gt;","&lt;")&amp;Table1345689[[#This Row],[sepal_length]]</f>
        <v>&lt;4.9</v>
      </c>
      <c r="B43" t="str">
        <f>$B$3&amp;"="&amp;Table1345689[[#This Row],[sepal_length]]</f>
        <v>&gt;=4.9</v>
      </c>
      <c r="C43" t="str">
        <f>IF($D$3="&lt;","&gt;","&lt;")&amp;Table1345689[[#This Row],[sepal_width]]</f>
        <v>&lt;2.5</v>
      </c>
      <c r="D43" t="str">
        <f>$D$3&amp;"="&amp;Table1345689[[#This Row],[sepal_width]]</f>
        <v>&gt;=2.5</v>
      </c>
      <c r="E43" t="str">
        <f>IF($F$3="&lt;","&gt;","&lt;")&amp;Table1345689[[#This Row],[petal_length]]</f>
        <v>&gt;4.5</v>
      </c>
      <c r="F43" t="str">
        <f>$F$3&amp;"="&amp;Table1345689[[#This Row],[petal_length]]</f>
        <v>&lt;=4.5</v>
      </c>
      <c r="G43" t="str">
        <f>IF($H$3="&lt;","&gt;","&lt;")&amp;Table1345689[[#This Row],[petal_width]]</f>
        <v>&gt;1.7</v>
      </c>
      <c r="H43" t="str">
        <f>$H$3&amp;"="&amp;Table1345689[[#This Row],[petal_width]]</f>
        <v>&lt;=1.7</v>
      </c>
      <c r="I43">
        <v>4.9000000000000004</v>
      </c>
      <c r="J43">
        <v>2.5</v>
      </c>
      <c r="K43">
        <v>4.5</v>
      </c>
      <c r="L43">
        <v>1.7</v>
      </c>
      <c r="M43">
        <v>0</v>
      </c>
      <c r="N43">
        <f>1-Table1345689[[#This Row],[versacolor]]</f>
        <v>1</v>
      </c>
      <c r="O43">
        <f>(SUMIF(Table1345689[sepal_length],B43,Table1345689[versacolor])+SUMIF(Table1345689[sepal_length],A43,Table1345689[not versacolor]))/150</f>
        <v>0.24</v>
      </c>
      <c r="P43">
        <f>(SUMIF(Table1345689[sepal_width],D43,Table1345689[versacolor])+SUMIF(Table1345689[sepal_width],C43,Table1345689[not versacolor]))/150</f>
        <v>0.18</v>
      </c>
      <c r="Q43">
        <f>(SUMIF(Table1345689[petal_length],F43,Table1345689[versacolor])+SUMIF(Table1345689[petal_length],E43,Table1345689[not versacolor]))/150</f>
        <v>0.2</v>
      </c>
      <c r="R43">
        <f>(SUMIF(Table1345689[petal_width],H43,Table1345689[versacolor])+SUMIF(Table1345689[petal_width],G43,Table1345689[not versacolor]))/150</f>
        <v>0.22666666666666666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Data</vt:lpstr>
      <vt:lpstr>Versacolor</vt:lpstr>
      <vt:lpstr>Gini 1,2</vt:lpstr>
      <vt:lpstr>Ginis</vt:lpstr>
      <vt:lpstr>Ginis a</vt:lpstr>
      <vt:lpstr>Ginis b</vt:lpstr>
      <vt:lpstr>Ginis aa</vt:lpstr>
      <vt:lpstr>Ginis 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Himmel</dc:creator>
  <cp:lastModifiedBy>Chris Himmel</cp:lastModifiedBy>
  <dcterms:created xsi:type="dcterms:W3CDTF">2018-11-15T16:56:43Z</dcterms:created>
  <dcterms:modified xsi:type="dcterms:W3CDTF">2018-11-15T21:53:23Z</dcterms:modified>
</cp:coreProperties>
</file>