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AR">Sheet1!$D$8</definedName>
    <definedName name="CD_0">Sheet1!$D$9</definedName>
    <definedName name="CD0_50">Sheet1!$D$19</definedName>
    <definedName name="CD0_76">Sheet1!$E$19</definedName>
    <definedName name="e">Sheet1!$D$11</definedName>
    <definedName name="K">Sheet1!$D$20</definedName>
    <definedName name="K_1">Sheet1!$D$12</definedName>
    <definedName name="K_1_76">Sheet1!$E$12</definedName>
    <definedName name="K_2">Sheet1!$D$13</definedName>
    <definedName name="K_2_76">Sheet1!$E$13</definedName>
    <definedName name="K_high">Sheet1!$D$42</definedName>
    <definedName name="K_low">Sheet1!$D$74</definedName>
    <definedName name="LOD_50">Sheet1!$D$18</definedName>
    <definedName name="LOD_50_high">Sheet1!$D$40</definedName>
    <definedName name="LOD_50_low">Sheet1!$D$72</definedName>
    <definedName name="LOD_76">Sheet1!$E$18</definedName>
    <definedName name="LOD_76_high">Sheet1!$E$40</definedName>
    <definedName name="LOD_76_low">Sheet1!$E$72</definedName>
    <definedName name="ro">Sheet1!$D$21</definedName>
    <definedName name="RoC">Sheet1!$D$22</definedName>
    <definedName name="sig">Sheet1!$D$17</definedName>
    <definedName name="T50_map">Sheet1!$K$4</definedName>
    <definedName name="T76_map">Sheet1!$N$4</definedName>
    <definedName name="W50_map">Sheet1!$J$4</definedName>
    <definedName name="W76_map">Sheet1!$M$4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5" i="1" l="1"/>
  <c r="J175" i="1" s="1"/>
  <c r="K175" i="1" s="1"/>
  <c r="L175" i="1"/>
  <c r="M175" i="1"/>
  <c r="N175" i="1" s="1"/>
  <c r="P175" i="1"/>
  <c r="Q175" i="1"/>
  <c r="I176" i="1"/>
  <c r="J176" i="1" s="1"/>
  <c r="K176" i="1" s="1"/>
  <c r="L176" i="1"/>
  <c r="M176" i="1"/>
  <c r="N176" i="1" s="1"/>
  <c r="P176" i="1"/>
  <c r="Q176" i="1"/>
  <c r="I177" i="1"/>
  <c r="J177" i="1" s="1"/>
  <c r="K177" i="1" s="1"/>
  <c r="L177" i="1"/>
  <c r="M177" i="1"/>
  <c r="N177" i="1" s="1"/>
  <c r="P177" i="1"/>
  <c r="Q177" i="1"/>
  <c r="I178" i="1"/>
  <c r="J178" i="1" s="1"/>
  <c r="K178" i="1" s="1"/>
  <c r="L178" i="1"/>
  <c r="M178" i="1"/>
  <c r="N178" i="1" s="1"/>
  <c r="P178" i="1"/>
  <c r="Q178" i="1"/>
  <c r="I179" i="1"/>
  <c r="J179" i="1" s="1"/>
  <c r="K179" i="1" s="1"/>
  <c r="L179" i="1"/>
  <c r="M179" i="1"/>
  <c r="N179" i="1" s="1"/>
  <c r="P179" i="1"/>
  <c r="Q179" i="1"/>
  <c r="I144" i="1"/>
  <c r="J144" i="1" s="1"/>
  <c r="K144" i="1" s="1"/>
  <c r="L144" i="1"/>
  <c r="L145" i="1" s="1"/>
  <c r="M144" i="1"/>
  <c r="N144" i="1"/>
  <c r="P144" i="1"/>
  <c r="Q144" i="1"/>
  <c r="I145" i="1"/>
  <c r="J145" i="1" s="1"/>
  <c r="K145" i="1" s="1"/>
  <c r="P145" i="1"/>
  <c r="Q145" i="1"/>
  <c r="I146" i="1"/>
  <c r="J146" i="1" s="1"/>
  <c r="K146" i="1" s="1"/>
  <c r="P146" i="1"/>
  <c r="Q146" i="1"/>
  <c r="I147" i="1"/>
  <c r="J147" i="1" s="1"/>
  <c r="K147" i="1" s="1"/>
  <c r="P147" i="1"/>
  <c r="Q147" i="1"/>
  <c r="I148" i="1"/>
  <c r="J148" i="1" s="1"/>
  <c r="K148" i="1" s="1"/>
  <c r="P148" i="1"/>
  <c r="Q148" i="1"/>
  <c r="P115" i="1"/>
  <c r="Q115" i="1"/>
  <c r="P116" i="1"/>
  <c r="Q116" i="1"/>
  <c r="P117" i="1"/>
  <c r="Q117" i="1"/>
  <c r="P118" i="1"/>
  <c r="Q118" i="1"/>
  <c r="P119" i="1"/>
  <c r="Q119" i="1"/>
  <c r="I85" i="1"/>
  <c r="J85" i="1" s="1"/>
  <c r="K85" i="1" s="1"/>
  <c r="L85" i="1"/>
  <c r="M85" i="1" s="1"/>
  <c r="N85" i="1" s="1"/>
  <c r="P85" i="1"/>
  <c r="Q85" i="1"/>
  <c r="I86" i="1"/>
  <c r="J86" i="1" s="1"/>
  <c r="K86" i="1" s="1"/>
  <c r="L86" i="1"/>
  <c r="M86" i="1" s="1"/>
  <c r="N86" i="1" s="1"/>
  <c r="P86" i="1"/>
  <c r="Q86" i="1"/>
  <c r="I87" i="1"/>
  <c r="J87" i="1" s="1"/>
  <c r="K87" i="1" s="1"/>
  <c r="L87" i="1"/>
  <c r="M87" i="1" s="1"/>
  <c r="N87" i="1" s="1"/>
  <c r="P87" i="1"/>
  <c r="Q87" i="1"/>
  <c r="I88" i="1"/>
  <c r="J88" i="1" s="1"/>
  <c r="K88" i="1" s="1"/>
  <c r="L88" i="1"/>
  <c r="M88" i="1" s="1"/>
  <c r="N88" i="1" s="1"/>
  <c r="P88" i="1"/>
  <c r="Q88" i="1"/>
  <c r="I89" i="1"/>
  <c r="J89" i="1" s="1"/>
  <c r="K89" i="1" s="1"/>
  <c r="L89" i="1"/>
  <c r="M89" i="1" s="1"/>
  <c r="N89" i="1" s="1"/>
  <c r="P89" i="1"/>
  <c r="Q89" i="1"/>
  <c r="I55" i="1"/>
  <c r="J55" i="1" s="1"/>
  <c r="K55" i="1" s="1"/>
  <c r="L55" i="1"/>
  <c r="M55" i="1" s="1"/>
  <c r="N55" i="1" s="1"/>
  <c r="P55" i="1"/>
  <c r="Q55" i="1"/>
  <c r="I56" i="1"/>
  <c r="J56" i="1" s="1"/>
  <c r="K56" i="1" s="1"/>
  <c r="L56" i="1"/>
  <c r="M56" i="1" s="1"/>
  <c r="N56" i="1" s="1"/>
  <c r="P56" i="1"/>
  <c r="Q56" i="1"/>
  <c r="I57" i="1"/>
  <c r="J57" i="1" s="1"/>
  <c r="K57" i="1" s="1"/>
  <c r="L57" i="1"/>
  <c r="M57" i="1" s="1"/>
  <c r="N57" i="1" s="1"/>
  <c r="P57" i="1"/>
  <c r="Q57" i="1"/>
  <c r="I58" i="1"/>
  <c r="J58" i="1" s="1"/>
  <c r="K58" i="1" s="1"/>
  <c r="L58" i="1"/>
  <c r="M58" i="1" s="1"/>
  <c r="N58" i="1" s="1"/>
  <c r="P58" i="1"/>
  <c r="Q58" i="1"/>
  <c r="I59" i="1"/>
  <c r="J59" i="1" s="1"/>
  <c r="K59" i="1" s="1"/>
  <c r="L59" i="1"/>
  <c r="M59" i="1" s="1"/>
  <c r="N59" i="1" s="1"/>
  <c r="P59" i="1"/>
  <c r="Q59" i="1"/>
  <c r="Q54" i="1"/>
  <c r="P26" i="1"/>
  <c r="Q26" i="1"/>
  <c r="P27" i="1"/>
  <c r="Q27" i="1"/>
  <c r="P28" i="1"/>
  <c r="Q28" i="1"/>
  <c r="P29" i="1"/>
  <c r="Q29" i="1"/>
  <c r="P30" i="1"/>
  <c r="Q30" i="1"/>
  <c r="L146" i="1" l="1"/>
  <c r="M145" i="1"/>
  <c r="N145" i="1" s="1"/>
  <c r="D158" i="1"/>
  <c r="D130" i="1"/>
  <c r="D99" i="1"/>
  <c r="L147" i="1" l="1"/>
  <c r="M146" i="1"/>
  <c r="N146" i="1" s="1"/>
  <c r="L155" i="1"/>
  <c r="L156" i="1" s="1"/>
  <c r="M156" i="1" s="1"/>
  <c r="N156" i="1" s="1"/>
  <c r="I155" i="1"/>
  <c r="I156" i="1" s="1"/>
  <c r="L124" i="1"/>
  <c r="M124" i="1" s="1"/>
  <c r="N124" i="1" s="1"/>
  <c r="I124" i="1"/>
  <c r="I125" i="1" s="1"/>
  <c r="J125" i="1" s="1"/>
  <c r="K125" i="1" s="1"/>
  <c r="L95" i="1"/>
  <c r="L96" i="1" s="1"/>
  <c r="I95" i="1"/>
  <c r="J95" i="1" s="1"/>
  <c r="K95" i="1" s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M155" i="1"/>
  <c r="N155" i="1" s="1"/>
  <c r="J155" i="1"/>
  <c r="K155" i="1" s="1"/>
  <c r="Q153" i="1"/>
  <c r="P153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2" i="1"/>
  <c r="P122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3" i="1"/>
  <c r="P93" i="1"/>
  <c r="L148" i="1" l="1"/>
  <c r="M148" i="1" s="1"/>
  <c r="N148" i="1" s="1"/>
  <c r="M147" i="1"/>
  <c r="N147" i="1" s="1"/>
  <c r="M95" i="1"/>
  <c r="N95" i="1" s="1"/>
  <c r="J124" i="1"/>
  <c r="K124" i="1" s="1"/>
  <c r="I126" i="1"/>
  <c r="I96" i="1"/>
  <c r="L157" i="1"/>
  <c r="J156" i="1"/>
  <c r="K156" i="1" s="1"/>
  <c r="I157" i="1"/>
  <c r="L125" i="1"/>
  <c r="M96" i="1"/>
  <c r="N96" i="1" s="1"/>
  <c r="L97" i="1"/>
  <c r="D22" i="1"/>
  <c r="D17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3" i="1"/>
  <c r="P63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3" i="1"/>
  <c r="P33" i="1"/>
  <c r="D76" i="1"/>
  <c r="D71" i="1"/>
  <c r="D75" i="1" s="1"/>
  <c r="D44" i="1"/>
  <c r="D39" i="1"/>
  <c r="D43" i="1" s="1"/>
  <c r="D21" i="1" l="1"/>
  <c r="L40" i="1" s="1"/>
  <c r="M40" i="1" s="1"/>
  <c r="N40" i="1" s="1"/>
  <c r="L83" i="1"/>
  <c r="I29" i="1"/>
  <c r="J29" i="1" s="1"/>
  <c r="K29" i="1" s="1"/>
  <c r="L36" i="1"/>
  <c r="M36" i="1" s="1"/>
  <c r="N36" i="1" s="1"/>
  <c r="I39" i="1"/>
  <c r="J39" i="1" s="1"/>
  <c r="K39" i="1" s="1"/>
  <c r="I54" i="1"/>
  <c r="J54" i="1" s="1"/>
  <c r="K54" i="1" s="1"/>
  <c r="L80" i="1"/>
  <c r="M80" i="1" s="1"/>
  <c r="N80" i="1" s="1"/>
  <c r="J126" i="1"/>
  <c r="K126" i="1" s="1"/>
  <c r="I127" i="1"/>
  <c r="I97" i="1"/>
  <c r="J96" i="1"/>
  <c r="K96" i="1" s="1"/>
  <c r="M157" i="1"/>
  <c r="N157" i="1" s="1"/>
  <c r="L158" i="1"/>
  <c r="J157" i="1"/>
  <c r="K157" i="1" s="1"/>
  <c r="I158" i="1"/>
  <c r="M125" i="1"/>
  <c r="N125" i="1" s="1"/>
  <c r="L126" i="1"/>
  <c r="M97" i="1"/>
  <c r="N97" i="1" s="1"/>
  <c r="L98" i="1"/>
  <c r="M83" i="1"/>
  <c r="N83" i="1" s="1"/>
  <c r="L21" i="1"/>
  <c r="I18" i="1"/>
  <c r="L18" i="1"/>
  <c r="I16" i="1"/>
  <c r="I23" i="1" l="1"/>
  <c r="I14" i="1"/>
  <c r="I68" i="1"/>
  <c r="J68" i="1" s="1"/>
  <c r="K68" i="1" s="1"/>
  <c r="I47" i="1"/>
  <c r="J47" i="1" s="1"/>
  <c r="K47" i="1" s="1"/>
  <c r="L30" i="1"/>
  <c r="M30" i="1" s="1"/>
  <c r="N30" i="1" s="1"/>
  <c r="L68" i="1"/>
  <c r="M68" i="1" s="1"/>
  <c r="N68" i="1" s="1"/>
  <c r="I82" i="1"/>
  <c r="J82" i="1" s="1"/>
  <c r="K82" i="1" s="1"/>
  <c r="L9" i="1"/>
  <c r="I10" i="1"/>
  <c r="L10" i="1"/>
  <c r="I6" i="1"/>
  <c r="I21" i="1"/>
  <c r="I76" i="1"/>
  <c r="J76" i="1" s="1"/>
  <c r="K76" i="1" s="1"/>
  <c r="L81" i="1"/>
  <c r="M81" i="1" s="1"/>
  <c r="N81" i="1" s="1"/>
  <c r="I35" i="1"/>
  <c r="J35" i="1" s="1"/>
  <c r="K35" i="1" s="1"/>
  <c r="L52" i="1"/>
  <c r="M52" i="1" s="1"/>
  <c r="N52" i="1" s="1"/>
  <c r="L28" i="1"/>
  <c r="M28" i="1" s="1"/>
  <c r="N28" i="1" s="1"/>
  <c r="I79" i="1"/>
  <c r="J79" i="1" s="1"/>
  <c r="K79" i="1" s="1"/>
  <c r="L76" i="1"/>
  <c r="M76" i="1" s="1"/>
  <c r="N76" i="1" s="1"/>
  <c r="I50" i="1"/>
  <c r="J50" i="1" s="1"/>
  <c r="K50" i="1" s="1"/>
  <c r="L35" i="1"/>
  <c r="M35" i="1" s="1"/>
  <c r="N35" i="1" s="1"/>
  <c r="L7" i="1"/>
  <c r="I75" i="1"/>
  <c r="J75" i="1" s="1"/>
  <c r="K75" i="1" s="1"/>
  <c r="L8" i="1"/>
  <c r="I83" i="1"/>
  <c r="J83" i="1" s="1"/>
  <c r="K83" i="1" s="1"/>
  <c r="L71" i="1"/>
  <c r="M71" i="1" s="1"/>
  <c r="N71" i="1" s="1"/>
  <c r="I67" i="1"/>
  <c r="J67" i="1" s="1"/>
  <c r="K67" i="1" s="1"/>
  <c r="I53" i="1"/>
  <c r="J53" i="1" s="1"/>
  <c r="K53" i="1" s="1"/>
  <c r="L49" i="1"/>
  <c r="M49" i="1" s="1"/>
  <c r="N49" i="1" s="1"/>
  <c r="L41" i="1"/>
  <c r="M41" i="1" s="1"/>
  <c r="N41" i="1" s="1"/>
  <c r="I45" i="1"/>
  <c r="J45" i="1" s="1"/>
  <c r="K45" i="1" s="1"/>
  <c r="L79" i="1"/>
  <c r="M79" i="1" s="1"/>
  <c r="N79" i="1" s="1"/>
  <c r="I37" i="1"/>
  <c r="J37" i="1" s="1"/>
  <c r="K37" i="1" s="1"/>
  <c r="I74" i="1"/>
  <c r="J74" i="1" s="1"/>
  <c r="K74" i="1" s="1"/>
  <c r="I20" i="1"/>
  <c r="L73" i="1"/>
  <c r="M73" i="1" s="1"/>
  <c r="N73" i="1" s="1"/>
  <c r="L44" i="1"/>
  <c r="M44" i="1" s="1"/>
  <c r="N44" i="1" s="1"/>
  <c r="I71" i="1"/>
  <c r="J71" i="1" s="1"/>
  <c r="K71" i="1" s="1"/>
  <c r="I42" i="1"/>
  <c r="J42" i="1" s="1"/>
  <c r="K42" i="1" s="1"/>
  <c r="L47" i="1"/>
  <c r="M47" i="1" s="1"/>
  <c r="N47" i="1" s="1"/>
  <c r="L17" i="1"/>
  <c r="L11" i="1"/>
  <c r="L19" i="1"/>
  <c r="L22" i="1"/>
  <c r="I84" i="1"/>
  <c r="J84" i="1" s="1"/>
  <c r="K84" i="1" s="1"/>
  <c r="I69" i="1"/>
  <c r="J69" i="1" s="1"/>
  <c r="K69" i="1" s="1"/>
  <c r="L66" i="1"/>
  <c r="M66" i="1" s="1"/>
  <c r="N66" i="1" s="1"/>
  <c r="I40" i="1"/>
  <c r="J40" i="1" s="1"/>
  <c r="K40" i="1" s="1"/>
  <c r="L26" i="1"/>
  <c r="M26" i="1" s="1"/>
  <c r="N26" i="1" s="1"/>
  <c r="L37" i="1"/>
  <c r="M37" i="1" s="1"/>
  <c r="N37" i="1" s="1"/>
  <c r="L84" i="1"/>
  <c r="M84" i="1" s="1"/>
  <c r="N84" i="1" s="1"/>
  <c r="L69" i="1"/>
  <c r="M69" i="1" s="1"/>
  <c r="N69" i="1" s="1"/>
  <c r="I43" i="1"/>
  <c r="J43" i="1" s="1"/>
  <c r="K43" i="1" s="1"/>
  <c r="L48" i="1"/>
  <c r="M48" i="1" s="1"/>
  <c r="N48" i="1" s="1"/>
  <c r="L39" i="1"/>
  <c r="M39" i="1" s="1"/>
  <c r="N39" i="1" s="1"/>
  <c r="L6" i="1"/>
  <c r="L25" i="1"/>
  <c r="I19" i="1"/>
  <c r="I11" i="1"/>
  <c r="I15" i="1"/>
  <c r="L42" i="1"/>
  <c r="M42" i="1" s="1"/>
  <c r="N42" i="1" s="1"/>
  <c r="I77" i="1"/>
  <c r="J77" i="1" s="1"/>
  <c r="K77" i="1" s="1"/>
  <c r="L74" i="1"/>
  <c r="M74" i="1" s="1"/>
  <c r="N74" i="1" s="1"/>
  <c r="I48" i="1"/>
  <c r="J48" i="1" s="1"/>
  <c r="K48" i="1" s="1"/>
  <c r="I30" i="1"/>
  <c r="J30" i="1" s="1"/>
  <c r="K30" i="1" s="1"/>
  <c r="L45" i="1"/>
  <c r="M45" i="1" s="1"/>
  <c r="N45" i="1" s="1"/>
  <c r="I72" i="1"/>
  <c r="J72" i="1" s="1"/>
  <c r="K72" i="1" s="1"/>
  <c r="L77" i="1"/>
  <c r="M77" i="1" s="1"/>
  <c r="N77" i="1" s="1"/>
  <c r="I51" i="1"/>
  <c r="J51" i="1" s="1"/>
  <c r="K51" i="1" s="1"/>
  <c r="I36" i="1"/>
  <c r="J36" i="1" s="1"/>
  <c r="K36" i="1" s="1"/>
  <c r="L16" i="1"/>
  <c r="I9" i="1"/>
  <c r="L12" i="1"/>
  <c r="L20" i="1"/>
  <c r="L23" i="1"/>
  <c r="L50" i="1"/>
  <c r="M50" i="1" s="1"/>
  <c r="N50" i="1" s="1"/>
  <c r="I65" i="1"/>
  <c r="J65" i="1" s="1"/>
  <c r="K65" i="1" s="1"/>
  <c r="L82" i="1"/>
  <c r="M82" i="1" s="1"/>
  <c r="N82" i="1" s="1"/>
  <c r="L29" i="1"/>
  <c r="M29" i="1" s="1"/>
  <c r="N29" i="1" s="1"/>
  <c r="I28" i="1"/>
  <c r="J28" i="1" s="1"/>
  <c r="K28" i="1" s="1"/>
  <c r="L53" i="1"/>
  <c r="M53" i="1" s="1"/>
  <c r="N53" i="1" s="1"/>
  <c r="I80" i="1"/>
  <c r="J80" i="1" s="1"/>
  <c r="K80" i="1" s="1"/>
  <c r="L65" i="1"/>
  <c r="M65" i="1" s="1"/>
  <c r="N65" i="1" s="1"/>
  <c r="L70" i="1"/>
  <c r="M70" i="1" s="1"/>
  <c r="N70" i="1" s="1"/>
  <c r="I44" i="1"/>
  <c r="J44" i="1" s="1"/>
  <c r="K44" i="1" s="1"/>
  <c r="L54" i="1"/>
  <c r="M54" i="1" s="1"/>
  <c r="N54" i="1" s="1"/>
  <c r="I24" i="1"/>
  <c r="L24" i="1"/>
  <c r="I17" i="1"/>
  <c r="I12" i="1"/>
  <c r="L14" i="1"/>
  <c r="L15" i="1"/>
  <c r="I22" i="1"/>
  <c r="I38" i="1"/>
  <c r="J38" i="1" s="1"/>
  <c r="K38" i="1" s="1"/>
  <c r="L43" i="1"/>
  <c r="M43" i="1" s="1"/>
  <c r="N43" i="1" s="1"/>
  <c r="I70" i="1"/>
  <c r="J70" i="1" s="1"/>
  <c r="K70" i="1" s="1"/>
  <c r="L27" i="1"/>
  <c r="M27" i="1" s="1"/>
  <c r="N27" i="1" s="1"/>
  <c r="I26" i="1"/>
  <c r="J26" i="1" s="1"/>
  <c r="K26" i="1" s="1"/>
  <c r="I41" i="1"/>
  <c r="J41" i="1" s="1"/>
  <c r="K41" i="1" s="1"/>
  <c r="L38" i="1"/>
  <c r="M38" i="1" s="1"/>
  <c r="N38" i="1" s="1"/>
  <c r="I73" i="1"/>
  <c r="J73" i="1" s="1"/>
  <c r="K73" i="1" s="1"/>
  <c r="L78" i="1"/>
  <c r="M78" i="1" s="1"/>
  <c r="N78" i="1" s="1"/>
  <c r="I52" i="1"/>
  <c r="J52" i="1" s="1"/>
  <c r="K52" i="1" s="1"/>
  <c r="I8" i="1"/>
  <c r="I25" i="1"/>
  <c r="L13" i="1"/>
  <c r="I7" i="1"/>
  <c r="I13" i="1"/>
  <c r="L72" i="1"/>
  <c r="M72" i="1" s="1"/>
  <c r="N72" i="1" s="1"/>
  <c r="I46" i="1"/>
  <c r="J46" i="1" s="1"/>
  <c r="K46" i="1" s="1"/>
  <c r="L51" i="1"/>
  <c r="M51" i="1" s="1"/>
  <c r="N51" i="1" s="1"/>
  <c r="I78" i="1"/>
  <c r="J78" i="1" s="1"/>
  <c r="K78" i="1" s="1"/>
  <c r="I27" i="1"/>
  <c r="J27" i="1" s="1"/>
  <c r="K27" i="1" s="1"/>
  <c r="L75" i="1"/>
  <c r="M75" i="1" s="1"/>
  <c r="N75" i="1" s="1"/>
  <c r="I49" i="1"/>
  <c r="J49" i="1" s="1"/>
  <c r="K49" i="1" s="1"/>
  <c r="L46" i="1"/>
  <c r="M46" i="1" s="1"/>
  <c r="N46" i="1" s="1"/>
  <c r="I81" i="1"/>
  <c r="J81" i="1" s="1"/>
  <c r="K81" i="1" s="1"/>
  <c r="I66" i="1"/>
  <c r="J66" i="1" s="1"/>
  <c r="K66" i="1" s="1"/>
  <c r="L67" i="1"/>
  <c r="M67" i="1" s="1"/>
  <c r="N67" i="1" s="1"/>
  <c r="J127" i="1"/>
  <c r="K127" i="1" s="1"/>
  <c r="I128" i="1"/>
  <c r="I98" i="1"/>
  <c r="J97" i="1"/>
  <c r="K97" i="1" s="1"/>
  <c r="L159" i="1"/>
  <c r="M158" i="1"/>
  <c r="N158" i="1" s="1"/>
  <c r="J158" i="1"/>
  <c r="K158" i="1" s="1"/>
  <c r="I159" i="1"/>
  <c r="L127" i="1"/>
  <c r="M126" i="1"/>
  <c r="N126" i="1" s="1"/>
  <c r="L99" i="1"/>
  <c r="M98" i="1"/>
  <c r="N98" i="1" s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6" i="1"/>
  <c r="P6" i="1"/>
  <c r="Q4" i="1"/>
  <c r="I129" i="1" l="1"/>
  <c r="J128" i="1"/>
  <c r="K128" i="1" s="1"/>
  <c r="I99" i="1"/>
  <c r="J98" i="1"/>
  <c r="K98" i="1" s="1"/>
  <c r="L160" i="1"/>
  <c r="M159" i="1"/>
  <c r="N159" i="1" s="1"/>
  <c r="I160" i="1"/>
  <c r="J159" i="1"/>
  <c r="K159" i="1" s="1"/>
  <c r="L128" i="1"/>
  <c r="M127" i="1"/>
  <c r="N127" i="1" s="1"/>
  <c r="M99" i="1"/>
  <c r="N99" i="1" s="1"/>
  <c r="L100" i="1"/>
  <c r="P4" i="1"/>
  <c r="J6" i="1"/>
  <c r="K6" i="1" s="1"/>
  <c r="I130" i="1" l="1"/>
  <c r="J129" i="1"/>
  <c r="K129" i="1" s="1"/>
  <c r="J99" i="1"/>
  <c r="K99" i="1" s="1"/>
  <c r="I100" i="1"/>
  <c r="L161" i="1"/>
  <c r="M160" i="1"/>
  <c r="N160" i="1" s="1"/>
  <c r="J160" i="1"/>
  <c r="K160" i="1" s="1"/>
  <c r="I161" i="1"/>
  <c r="M128" i="1"/>
  <c r="N128" i="1" s="1"/>
  <c r="L129" i="1"/>
  <c r="L101" i="1"/>
  <c r="M100" i="1"/>
  <c r="N100" i="1" s="1"/>
  <c r="M9" i="1"/>
  <c r="N9" i="1" s="1"/>
  <c r="M7" i="1"/>
  <c r="N7" i="1" s="1"/>
  <c r="I131" i="1" l="1"/>
  <c r="J130" i="1"/>
  <c r="K130" i="1" s="1"/>
  <c r="I101" i="1"/>
  <c r="J100" i="1"/>
  <c r="K100" i="1" s="1"/>
  <c r="L162" i="1"/>
  <c r="M161" i="1"/>
  <c r="N161" i="1" s="1"/>
  <c r="J161" i="1"/>
  <c r="K161" i="1" s="1"/>
  <c r="I162" i="1"/>
  <c r="L130" i="1"/>
  <c r="M129" i="1"/>
  <c r="N129" i="1" s="1"/>
  <c r="L102" i="1"/>
  <c r="M101" i="1"/>
  <c r="N101" i="1" s="1"/>
  <c r="M17" i="1"/>
  <c r="N17" i="1" s="1"/>
  <c r="J18" i="1"/>
  <c r="K18" i="1" s="1"/>
  <c r="M24" i="1"/>
  <c r="N24" i="1" s="1"/>
  <c r="J10" i="1"/>
  <c r="K10" i="1" s="1"/>
  <c r="J9" i="1"/>
  <c r="K9" i="1" s="1"/>
  <c r="J17" i="1"/>
  <c r="K17" i="1" s="1"/>
  <c r="M25" i="1"/>
  <c r="N25" i="1" s="1"/>
  <c r="J16" i="1"/>
  <c r="K16" i="1" s="1"/>
  <c r="J8" i="1"/>
  <c r="K8" i="1" s="1"/>
  <c r="J15" i="1"/>
  <c r="K15" i="1" s="1"/>
  <c r="J7" i="1"/>
  <c r="K7" i="1" s="1"/>
  <c r="M22" i="1"/>
  <c r="N22" i="1" s="1"/>
  <c r="M14" i="1"/>
  <c r="N14" i="1" s="1"/>
  <c r="M8" i="1"/>
  <c r="N8" i="1" s="1"/>
  <c r="J23" i="1"/>
  <c r="K23" i="1" s="1"/>
  <c r="J24" i="1"/>
  <c r="K24" i="1" s="1"/>
  <c r="M12" i="1"/>
  <c r="N12" i="1" s="1"/>
  <c r="J14" i="1"/>
  <c r="K14" i="1" s="1"/>
  <c r="M13" i="1"/>
  <c r="N13" i="1" s="1"/>
  <c r="J13" i="1"/>
  <c r="K13" i="1" s="1"/>
  <c r="J20" i="1"/>
  <c r="K20" i="1" s="1"/>
  <c r="J12" i="1"/>
  <c r="K12" i="1" s="1"/>
  <c r="J25" i="1"/>
  <c r="K25" i="1" s="1"/>
  <c r="M19" i="1"/>
  <c r="N19" i="1" s="1"/>
  <c r="M11" i="1"/>
  <c r="N11" i="1" s="1"/>
  <c r="M16" i="1"/>
  <c r="N16" i="1" s="1"/>
  <c r="J22" i="1"/>
  <c r="K22" i="1" s="1"/>
  <c r="M21" i="1"/>
  <c r="N21" i="1" s="1"/>
  <c r="J21" i="1"/>
  <c r="K21" i="1" s="1"/>
  <c r="M20" i="1"/>
  <c r="N20" i="1" s="1"/>
  <c r="J19" i="1"/>
  <c r="K19" i="1" s="1"/>
  <c r="J11" i="1"/>
  <c r="K11" i="1" s="1"/>
  <c r="M6" i="1"/>
  <c r="N6" i="1" s="1"/>
  <c r="M18" i="1"/>
  <c r="N18" i="1" s="1"/>
  <c r="M10" i="1"/>
  <c r="N10" i="1" s="1"/>
  <c r="M23" i="1"/>
  <c r="N23" i="1" s="1"/>
  <c r="M15" i="1"/>
  <c r="N15" i="1" s="1"/>
  <c r="J131" i="1" l="1"/>
  <c r="K131" i="1" s="1"/>
  <c r="I132" i="1"/>
  <c r="J101" i="1"/>
  <c r="K101" i="1" s="1"/>
  <c r="I102" i="1"/>
  <c r="L163" i="1"/>
  <c r="M162" i="1"/>
  <c r="N162" i="1" s="1"/>
  <c r="I163" i="1"/>
  <c r="J162" i="1"/>
  <c r="K162" i="1" s="1"/>
  <c r="L131" i="1"/>
  <c r="M130" i="1"/>
  <c r="N130" i="1" s="1"/>
  <c r="L103" i="1"/>
  <c r="M102" i="1"/>
  <c r="N102" i="1" s="1"/>
  <c r="J132" i="1" l="1"/>
  <c r="K132" i="1" s="1"/>
  <c r="I133" i="1"/>
  <c r="J102" i="1"/>
  <c r="K102" i="1" s="1"/>
  <c r="I103" i="1"/>
  <c r="M163" i="1"/>
  <c r="N163" i="1" s="1"/>
  <c r="L164" i="1"/>
  <c r="I164" i="1"/>
  <c r="J163" i="1"/>
  <c r="K163" i="1" s="1"/>
  <c r="L132" i="1"/>
  <c r="M131" i="1"/>
  <c r="N131" i="1" s="1"/>
  <c r="L104" i="1"/>
  <c r="M103" i="1"/>
  <c r="N103" i="1" s="1"/>
  <c r="I134" i="1" l="1"/>
  <c r="J133" i="1"/>
  <c r="K133" i="1" s="1"/>
  <c r="J103" i="1"/>
  <c r="K103" i="1" s="1"/>
  <c r="I104" i="1"/>
  <c r="M164" i="1"/>
  <c r="N164" i="1" s="1"/>
  <c r="L165" i="1"/>
  <c r="J164" i="1"/>
  <c r="K164" i="1" s="1"/>
  <c r="I165" i="1"/>
  <c r="L133" i="1"/>
  <c r="M132" i="1"/>
  <c r="N132" i="1" s="1"/>
  <c r="M104" i="1"/>
  <c r="N104" i="1" s="1"/>
  <c r="L105" i="1"/>
  <c r="J134" i="1" l="1"/>
  <c r="K134" i="1" s="1"/>
  <c r="I135" i="1"/>
  <c r="I105" i="1"/>
  <c r="J104" i="1"/>
  <c r="K104" i="1" s="1"/>
  <c r="L166" i="1"/>
  <c r="M165" i="1"/>
  <c r="N165" i="1" s="1"/>
  <c r="J165" i="1"/>
  <c r="K165" i="1" s="1"/>
  <c r="I166" i="1"/>
  <c r="M133" i="1"/>
  <c r="N133" i="1" s="1"/>
  <c r="L134" i="1"/>
  <c r="L106" i="1"/>
  <c r="M105" i="1"/>
  <c r="N105" i="1" s="1"/>
  <c r="I136" i="1" l="1"/>
  <c r="J135" i="1"/>
  <c r="K135" i="1" s="1"/>
  <c r="J105" i="1"/>
  <c r="K105" i="1" s="1"/>
  <c r="I106" i="1"/>
  <c r="L167" i="1"/>
  <c r="M166" i="1"/>
  <c r="N166" i="1" s="1"/>
  <c r="J166" i="1"/>
  <c r="K166" i="1" s="1"/>
  <c r="I167" i="1"/>
  <c r="M134" i="1"/>
  <c r="N134" i="1" s="1"/>
  <c r="L135" i="1"/>
  <c r="L107" i="1"/>
  <c r="M106" i="1"/>
  <c r="N106" i="1" s="1"/>
  <c r="I137" i="1" l="1"/>
  <c r="J136" i="1"/>
  <c r="K136" i="1" s="1"/>
  <c r="J106" i="1"/>
  <c r="K106" i="1" s="1"/>
  <c r="I107" i="1"/>
  <c r="M167" i="1"/>
  <c r="N167" i="1" s="1"/>
  <c r="L168" i="1"/>
  <c r="J167" i="1"/>
  <c r="K167" i="1" s="1"/>
  <c r="I168" i="1"/>
  <c r="L136" i="1"/>
  <c r="M135" i="1"/>
  <c r="N135" i="1" s="1"/>
  <c r="M107" i="1"/>
  <c r="N107" i="1" s="1"/>
  <c r="L108" i="1"/>
  <c r="I138" i="1" l="1"/>
  <c r="J137" i="1"/>
  <c r="K137" i="1" s="1"/>
  <c r="J107" i="1"/>
  <c r="K107" i="1" s="1"/>
  <c r="I108" i="1"/>
  <c r="M168" i="1"/>
  <c r="N168" i="1" s="1"/>
  <c r="L169" i="1"/>
  <c r="I169" i="1"/>
  <c r="J168" i="1"/>
  <c r="K168" i="1" s="1"/>
  <c r="L137" i="1"/>
  <c r="M136" i="1"/>
  <c r="N136" i="1" s="1"/>
  <c r="M108" i="1"/>
  <c r="N108" i="1" s="1"/>
  <c r="L109" i="1"/>
  <c r="J138" i="1" l="1"/>
  <c r="K138" i="1" s="1"/>
  <c r="I139" i="1"/>
  <c r="J108" i="1"/>
  <c r="K108" i="1" s="1"/>
  <c r="I109" i="1"/>
  <c r="L170" i="1"/>
  <c r="M169" i="1"/>
  <c r="N169" i="1" s="1"/>
  <c r="I170" i="1"/>
  <c r="J169" i="1"/>
  <c r="K169" i="1" s="1"/>
  <c r="L138" i="1"/>
  <c r="M137" i="1"/>
  <c r="N137" i="1" s="1"/>
  <c r="L110" i="1"/>
  <c r="M109" i="1"/>
  <c r="N109" i="1" s="1"/>
  <c r="J139" i="1" l="1"/>
  <c r="K139" i="1" s="1"/>
  <c r="I140" i="1"/>
  <c r="I110" i="1"/>
  <c r="J109" i="1"/>
  <c r="K109" i="1" s="1"/>
  <c r="M170" i="1"/>
  <c r="N170" i="1" s="1"/>
  <c r="L171" i="1"/>
  <c r="J170" i="1"/>
  <c r="K170" i="1" s="1"/>
  <c r="I171" i="1"/>
  <c r="M138" i="1"/>
  <c r="N138" i="1" s="1"/>
  <c r="L139" i="1"/>
  <c r="M110" i="1"/>
  <c r="N110" i="1" s="1"/>
  <c r="L111" i="1"/>
  <c r="I141" i="1" l="1"/>
  <c r="J140" i="1"/>
  <c r="K140" i="1" s="1"/>
  <c r="I111" i="1"/>
  <c r="J110" i="1"/>
  <c r="K110" i="1" s="1"/>
  <c r="L172" i="1"/>
  <c r="M171" i="1"/>
  <c r="N171" i="1" s="1"/>
  <c r="I172" i="1"/>
  <c r="J171" i="1"/>
  <c r="K171" i="1" s="1"/>
  <c r="M139" i="1"/>
  <c r="N139" i="1" s="1"/>
  <c r="L140" i="1"/>
  <c r="M111" i="1"/>
  <c r="N111" i="1" s="1"/>
  <c r="L112" i="1"/>
  <c r="J141" i="1" l="1"/>
  <c r="K141" i="1" s="1"/>
  <c r="I142" i="1"/>
  <c r="I112" i="1"/>
  <c r="J111" i="1"/>
  <c r="K111" i="1" s="1"/>
  <c r="M172" i="1"/>
  <c r="N172" i="1" s="1"/>
  <c r="L173" i="1"/>
  <c r="J172" i="1"/>
  <c r="K172" i="1" s="1"/>
  <c r="I173" i="1"/>
  <c r="L141" i="1"/>
  <c r="M140" i="1"/>
  <c r="N140" i="1" s="1"/>
  <c r="M112" i="1"/>
  <c r="N112" i="1" s="1"/>
  <c r="L113" i="1"/>
  <c r="J142" i="1" l="1"/>
  <c r="K142" i="1" s="1"/>
  <c r="I143" i="1"/>
  <c r="J143" i="1" s="1"/>
  <c r="K143" i="1" s="1"/>
  <c r="I113" i="1"/>
  <c r="J112" i="1"/>
  <c r="K112" i="1" s="1"/>
  <c r="M173" i="1"/>
  <c r="N173" i="1" s="1"/>
  <c r="L174" i="1"/>
  <c r="M174" i="1" s="1"/>
  <c r="N174" i="1" s="1"/>
  <c r="I174" i="1"/>
  <c r="J174" i="1" s="1"/>
  <c r="K174" i="1" s="1"/>
  <c r="J173" i="1"/>
  <c r="K173" i="1" s="1"/>
  <c r="M141" i="1"/>
  <c r="N141" i="1" s="1"/>
  <c r="L142" i="1"/>
  <c r="M113" i="1"/>
  <c r="N113" i="1" s="1"/>
  <c r="L114" i="1"/>
  <c r="M114" i="1" l="1"/>
  <c r="N114" i="1" s="1"/>
  <c r="L115" i="1"/>
  <c r="I114" i="1"/>
  <c r="J113" i="1"/>
  <c r="K113" i="1" s="1"/>
  <c r="M142" i="1"/>
  <c r="N142" i="1" s="1"/>
  <c r="L143" i="1"/>
  <c r="M143" i="1" s="1"/>
  <c r="N143" i="1" s="1"/>
  <c r="J114" i="1" l="1"/>
  <c r="K114" i="1" s="1"/>
  <c r="I115" i="1"/>
  <c r="M115" i="1"/>
  <c r="N115" i="1" s="1"/>
  <c r="L116" i="1"/>
  <c r="M116" i="1" l="1"/>
  <c r="N116" i="1" s="1"/>
  <c r="L117" i="1"/>
  <c r="I116" i="1"/>
  <c r="J115" i="1"/>
  <c r="K115" i="1" s="1"/>
  <c r="I117" i="1" l="1"/>
  <c r="J116" i="1"/>
  <c r="K116" i="1" s="1"/>
  <c r="M117" i="1"/>
  <c r="N117" i="1" s="1"/>
  <c r="L118" i="1"/>
  <c r="L119" i="1" l="1"/>
  <c r="M119" i="1" s="1"/>
  <c r="N119" i="1" s="1"/>
  <c r="M118" i="1"/>
  <c r="N118" i="1" s="1"/>
  <c r="I118" i="1"/>
  <c r="J117" i="1"/>
  <c r="K117" i="1" s="1"/>
  <c r="J118" i="1" l="1"/>
  <c r="K118" i="1" s="1"/>
  <c r="I119" i="1"/>
  <c r="J119" i="1" s="1"/>
  <c r="K119" i="1" s="1"/>
</calcChain>
</file>

<file path=xl/sharedStrings.xml><?xml version="1.0" encoding="utf-8"?>
<sst xmlns="http://schemas.openxmlformats.org/spreadsheetml/2006/main" count="129" uniqueCount="22">
  <si>
    <t>CD_0</t>
  </si>
  <si>
    <t>50 seat</t>
  </si>
  <si>
    <t>76 seat</t>
  </si>
  <si>
    <t>T/W</t>
  </si>
  <si>
    <t>W/S</t>
  </si>
  <si>
    <t>(W/S)takeoff (50seat)</t>
  </si>
  <si>
    <t>(W/S)takeoff (76seat)</t>
  </si>
  <si>
    <t>map W</t>
  </si>
  <si>
    <t>map T/W</t>
  </si>
  <si>
    <t>Parameters</t>
  </si>
  <si>
    <t>sig</t>
  </si>
  <si>
    <t>altitude</t>
  </si>
  <si>
    <t>LOD</t>
  </si>
  <si>
    <t>k</t>
  </si>
  <si>
    <t>ro (slug/ft^3)</t>
  </si>
  <si>
    <t>ROC</t>
  </si>
  <si>
    <t>High Tech</t>
  </si>
  <si>
    <t>Medium Tech</t>
  </si>
  <si>
    <t>Low Tech</t>
  </si>
  <si>
    <t>Absolute Ceiling Low Tech</t>
  </si>
  <si>
    <t>Absolute Ceiling medium Tech</t>
  </si>
  <si>
    <t>Absolute Ceiling high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</si>
</sst>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Sheet1!$K$6:$K$25</c:f>
              <c:numCache>
                <c:formatCode>General</c:formatCode>
                <c:ptCount val="20"/>
                <c:pt idx="0">
                  <c:v>0.21857276471475234</c:v>
                </c:pt>
                <c:pt idx="1">
                  <c:v>0.20730468776769767</c:v>
                </c:pt>
                <c:pt idx="2">
                  <c:v>0.20058757760736315</c:v>
                </c:pt>
                <c:pt idx="3">
                  <c:v>0.1960035975164145</c:v>
                </c:pt>
                <c:pt idx="4">
                  <c:v>0.19261984398716897</c:v>
                </c:pt>
                <c:pt idx="5">
                  <c:v>0.18998999227431246</c:v>
                </c:pt>
                <c:pt idx="6">
                  <c:v>0.18787012984281937</c:v>
                </c:pt>
                <c:pt idx="7">
                  <c:v>0.18611421672853756</c:v>
                </c:pt>
                <c:pt idx="8">
                  <c:v>0.18462876643568546</c:v>
                </c:pt>
                <c:pt idx="9">
                  <c:v>0.18335078996568982</c:v>
                </c:pt>
                <c:pt idx="10">
                  <c:v>0.18223609136929206</c:v>
                </c:pt>
                <c:pt idx="11">
                  <c:v>0.18125262332945571</c:v>
                </c:pt>
                <c:pt idx="12">
                  <c:v>0.18037650538961614</c:v>
                </c:pt>
                <c:pt idx="13">
                  <c:v>0.17958952922982296</c:v>
                </c:pt>
                <c:pt idx="14">
                  <c:v>0.17887753628912478</c:v>
                </c:pt>
                <c:pt idx="15">
                  <c:v>0.17822932873362063</c:v>
                </c:pt>
                <c:pt idx="16">
                  <c:v>0.17763591821884173</c:v>
                </c:pt>
                <c:pt idx="17">
                  <c:v>0.17708999521642191</c:v>
                </c:pt>
                <c:pt idx="18">
                  <c:v>0.17658554624365047</c:v>
                </c:pt>
                <c:pt idx="19">
                  <c:v>0.17611757262449521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9-44B5-A297-9541FF0632BA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Sheet1!$N$6:$N$25</c:f>
              <c:numCache>
                <c:formatCode>General</c:formatCode>
                <c:ptCount val="20"/>
                <c:pt idx="0">
                  <c:v>0.21929491491352729</c:v>
                </c:pt>
                <c:pt idx="1">
                  <c:v>0.2080048824960776</c:v>
                </c:pt>
                <c:pt idx="2">
                  <c:v>0.20127468427165207</c:v>
                </c:pt>
                <c:pt idx="3">
                  <c:v>0.19668177244908222</c:v>
                </c:pt>
                <c:pt idx="4">
                  <c:v>0.19329142578945743</c:v>
                </c:pt>
                <c:pt idx="5">
                  <c:v>0.19065644989865144</c:v>
                </c:pt>
                <c:pt idx="6">
                  <c:v>0.18853245698623647</c:v>
                </c:pt>
                <c:pt idx="7">
                  <c:v>0.18677312253408326</c:v>
                </c:pt>
                <c:pt idx="8">
                  <c:v>0.18528477789110548</c:v>
                </c:pt>
                <c:pt idx="9">
                  <c:v>0.18400431132677658</c:v>
                </c:pt>
                <c:pt idx="10">
                  <c:v>0.18288744077751162</c:v>
                </c:pt>
                <c:pt idx="11">
                  <c:v>0.18190205648315072</c:v>
                </c:pt>
                <c:pt idx="12">
                  <c:v>0.18102423145685964</c:v>
                </c:pt>
                <c:pt idx="13">
                  <c:v>0.18023572190038673</c:v>
                </c:pt>
                <c:pt idx="14">
                  <c:v>0.17952234166529885</c:v>
                </c:pt>
                <c:pt idx="15">
                  <c:v>0.17887287109909097</c:v>
                </c:pt>
                <c:pt idx="16">
                  <c:v>0.1782783043438062</c:v>
                </c:pt>
                <c:pt idx="17">
                  <c:v>0.17773131762870728</c:v>
                </c:pt>
                <c:pt idx="18">
                  <c:v>0.17722588575401393</c:v>
                </c:pt>
                <c:pt idx="19">
                  <c:v>0.17675700030394118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9-44B5-A297-9541FF06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Sheet1!$O$35:$O$54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Sheet1!$K$35:$K$54</c:f>
              <c:numCache>
                <c:formatCode>General</c:formatCode>
                <c:ptCount val="20"/>
                <c:pt idx="0">
                  <c:v>0.21527595846425251</c:v>
                </c:pt>
                <c:pt idx="1">
                  <c:v>0.20386195457783332</c:v>
                </c:pt>
                <c:pt idx="2">
                  <c:v>0.19705785465592029</c:v>
                </c:pt>
                <c:pt idx="3">
                  <c:v>0.19241450984924213</c:v>
                </c:pt>
                <c:pt idx="4">
                  <c:v>0.18898693510734366</c:v>
                </c:pt>
                <c:pt idx="5">
                  <c:v>0.18632302556782843</c:v>
                </c:pt>
                <c:pt idx="6">
                  <c:v>0.18417570991268811</c:v>
                </c:pt>
                <c:pt idx="7">
                  <c:v>0.18239705689098809</c:v>
                </c:pt>
                <c:pt idx="8">
                  <c:v>0.18089236931249866</c:v>
                </c:pt>
                <c:pt idx="9">
                  <c:v>0.17959784244124796</c:v>
                </c:pt>
                <c:pt idx="10">
                  <c:v>0.1784687079694785</c:v>
                </c:pt>
                <c:pt idx="11">
                  <c:v>0.17747250355220257</c:v>
                </c:pt>
                <c:pt idx="12">
                  <c:v>0.17658503946961973</c:v>
                </c:pt>
                <c:pt idx="13">
                  <c:v>0.17578787159540263</c:v>
                </c:pt>
                <c:pt idx="14">
                  <c:v>0.17506665800852197</c:v>
                </c:pt>
                <c:pt idx="15">
                  <c:v>0.17441005585781832</c:v>
                </c:pt>
                <c:pt idx="16">
                  <c:v>0.17380896039549998</c:v>
                </c:pt>
                <c:pt idx="17">
                  <c:v>0.17325596743134256</c:v>
                </c:pt>
                <c:pt idx="18">
                  <c:v>0.17274498560518292</c:v>
                </c:pt>
                <c:pt idx="19">
                  <c:v>0.17227095150576402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5-40A6-90B6-E69ACB2B2E4A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Sheet1!$N$35:$N$54</c:f>
              <c:numCache>
                <c:formatCode>General</c:formatCode>
                <c:ptCount val="20"/>
                <c:pt idx="0">
                  <c:v>0.21605062453490045</c:v>
                </c:pt>
                <c:pt idx="1">
                  <c:v>0.20461438084433411</c:v>
                </c:pt>
                <c:pt idx="2">
                  <c:v>0.19779702336169425</c:v>
                </c:pt>
                <c:pt idx="3">
                  <c:v>0.1931446311532353</c:v>
                </c:pt>
                <c:pt idx="4">
                  <c:v>0.1897103778967929</c:v>
                </c:pt>
                <c:pt idx="5">
                  <c:v>0.18704127781879409</c:v>
                </c:pt>
                <c:pt idx="6">
                  <c:v>0.18488977819104541</c:v>
                </c:pt>
                <c:pt idx="7">
                  <c:v>0.18310765952352628</c:v>
                </c:pt>
                <c:pt idx="8">
                  <c:v>0.18160004011170464</c:v>
                </c:pt>
                <c:pt idx="9">
                  <c:v>0.18030299089821836</c:v>
                </c:pt>
                <c:pt idx="10">
                  <c:v>0.17917165634576224</c:v>
                </c:pt>
                <c:pt idx="11">
                  <c:v>0.17817351085755703</c:v>
                </c:pt>
                <c:pt idx="12">
                  <c:v>0.17728431758094373</c:v>
                </c:pt>
                <c:pt idx="13">
                  <c:v>0.17648559645183276</c:v>
                </c:pt>
                <c:pt idx="14">
                  <c:v>0.17576297760444232</c:v>
                </c:pt>
                <c:pt idx="15">
                  <c:v>0.17510509608644742</c:v>
                </c:pt>
                <c:pt idx="16">
                  <c:v>0.17450282940976042</c:v>
                </c:pt>
                <c:pt idx="17">
                  <c:v>0.17394875895734035</c:v>
                </c:pt>
                <c:pt idx="18">
                  <c:v>0.17343678150021286</c:v>
                </c:pt>
                <c:pt idx="19">
                  <c:v>0.17296182376123373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5-40A6-90B6-E69ACB2B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Sheet1!$K$65:$K$84</c:f>
              <c:numCache>
                <c:formatCode>General</c:formatCode>
                <c:ptCount val="20"/>
                <c:pt idx="0">
                  <c:v>0.22213708780363617</c:v>
                </c:pt>
                <c:pt idx="1">
                  <c:v>0.21102371635040049</c:v>
                </c:pt>
                <c:pt idx="2">
                  <c:v>0.20439882901116255</c:v>
                </c:pt>
                <c:pt idx="3">
                  <c:v>0.19987778485036053</c:v>
                </c:pt>
                <c:pt idx="4">
                  <c:v>0.19654048869473462</c:v>
                </c:pt>
                <c:pt idx="5">
                  <c:v>0.19394674363164804</c:v>
                </c:pt>
                <c:pt idx="6">
                  <c:v>0.19185598593256256</c:v>
                </c:pt>
                <c:pt idx="7">
                  <c:v>0.19012418069460468</c:v>
                </c:pt>
                <c:pt idx="8">
                  <c:v>0.18865912494841561</c:v>
                </c:pt>
                <c:pt idx="9">
                  <c:v>0.18739869450528937</c:v>
                </c:pt>
                <c:pt idx="10">
                  <c:v>0.18629930020594471</c:v>
                </c:pt>
                <c:pt idx="11">
                  <c:v>0.18532933472821131</c:v>
                </c:pt>
                <c:pt idx="12">
                  <c:v>0.18446524548316706</c:v>
                </c:pt>
                <c:pt idx="13">
                  <c:v>0.18368907414268748</c:v>
                </c:pt>
                <c:pt idx="14">
                  <c:v>0.18298685653632574</c:v>
                </c:pt>
                <c:pt idx="15">
                  <c:v>0.18234754857127017</c:v>
                </c:pt>
                <c:pt idx="16">
                  <c:v>0.18176228530887134</c:v>
                </c:pt>
                <c:pt idx="17">
                  <c:v>0.18122385757721277</c:v>
                </c:pt>
                <c:pt idx="18">
                  <c:v>0.18072633445592476</c:v>
                </c:pt>
                <c:pt idx="19">
                  <c:v>0.18026478589848907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01D-91D6-5D0A264A78D8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Sheet1!$N$65:$N$84</c:f>
              <c:numCache>
                <c:formatCode>General</c:formatCode>
                <c:ptCount val="20"/>
                <c:pt idx="0">
                  <c:v>0.22280064514203912</c:v>
                </c:pt>
                <c:pt idx="1">
                  <c:v>0.21166561965687969</c:v>
                </c:pt>
                <c:pt idx="2">
                  <c:v>0.20502782394662775</c:v>
                </c:pt>
                <c:pt idx="3">
                  <c:v>0.20049797068275577</c:v>
                </c:pt>
                <c:pt idx="4">
                  <c:v>0.19715417191738652</c:v>
                </c:pt>
                <c:pt idx="5">
                  <c:v>0.19455537302894779</c:v>
                </c:pt>
                <c:pt idx="6">
                  <c:v>0.19246054155853637</c:v>
                </c:pt>
                <c:pt idx="7">
                  <c:v>0.19072536195609638</c:v>
                </c:pt>
                <c:pt idx="8">
                  <c:v>0.18925745159787249</c:v>
                </c:pt>
                <c:pt idx="9">
                  <c:v>0.18799456524825847</c:v>
                </c:pt>
                <c:pt idx="10">
                  <c:v>0.18689302881595668</c:v>
                </c:pt>
                <c:pt idx="11">
                  <c:v>0.18592117339298853</c:v>
                </c:pt>
                <c:pt idx="12">
                  <c:v>0.1850554004990016</c:v>
                </c:pt>
                <c:pt idx="13">
                  <c:v>0.18427771681467067</c:v>
                </c:pt>
                <c:pt idx="14">
                  <c:v>0.18357413096083069</c:v>
                </c:pt>
                <c:pt idx="15">
                  <c:v>0.18293357732562518</c:v>
                </c:pt>
                <c:pt idx="16">
                  <c:v>0.1823471736973688</c:v>
                </c:pt>
                <c:pt idx="17">
                  <c:v>0.18180769685731507</c:v>
                </c:pt>
                <c:pt idx="18">
                  <c:v>0.18130920432889469</c:v>
                </c:pt>
                <c:pt idx="19">
                  <c:v>0.180846756459559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F-401D-91D6-5D0A264A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Sheet1!$K$95:$K$114</c:f>
              <c:numCache>
                <c:formatCode>General</c:formatCode>
                <c:ptCount val="20"/>
                <c:pt idx="0">
                  <c:v>0.22720736541689879</c:v>
                </c:pt>
                <c:pt idx="1">
                  <c:v>0.22720736541689879</c:v>
                </c:pt>
                <c:pt idx="2">
                  <c:v>0.22720736541689879</c:v>
                </c:pt>
                <c:pt idx="3">
                  <c:v>0.22720736541689879</c:v>
                </c:pt>
                <c:pt idx="4">
                  <c:v>0.22720736541689879</c:v>
                </c:pt>
                <c:pt idx="5">
                  <c:v>0.22720736541689879</c:v>
                </c:pt>
                <c:pt idx="6">
                  <c:v>0.22720736541689879</c:v>
                </c:pt>
                <c:pt idx="7">
                  <c:v>0.22720736541689879</c:v>
                </c:pt>
                <c:pt idx="8">
                  <c:v>0.22720736541689879</c:v>
                </c:pt>
                <c:pt idx="9">
                  <c:v>0.22720736541689879</c:v>
                </c:pt>
                <c:pt idx="10">
                  <c:v>0.22720736541689879</c:v>
                </c:pt>
                <c:pt idx="11">
                  <c:v>0.22720736541689879</c:v>
                </c:pt>
                <c:pt idx="12">
                  <c:v>0.22720736541689879</c:v>
                </c:pt>
                <c:pt idx="13">
                  <c:v>0.22720736541689879</c:v>
                </c:pt>
                <c:pt idx="14">
                  <c:v>0.22720736541689879</c:v>
                </c:pt>
                <c:pt idx="15">
                  <c:v>0.22720736541689879</c:v>
                </c:pt>
                <c:pt idx="16">
                  <c:v>0.22720736541689879</c:v>
                </c:pt>
                <c:pt idx="17">
                  <c:v>0.22720736541689879</c:v>
                </c:pt>
                <c:pt idx="18">
                  <c:v>0.22720736541689879</c:v>
                </c:pt>
                <c:pt idx="19">
                  <c:v>0.22720736541689879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2-406D-85ED-08853AAB708F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Sheet1!$N$95:$N$114</c:f>
              <c:numCache>
                <c:formatCode>General</c:formatCode>
                <c:ptCount val="20"/>
                <c:pt idx="0">
                  <c:v>0.22797452590789563</c:v>
                </c:pt>
                <c:pt idx="1">
                  <c:v>0.22797452590789563</c:v>
                </c:pt>
                <c:pt idx="2">
                  <c:v>0.22797452590789563</c:v>
                </c:pt>
                <c:pt idx="3">
                  <c:v>0.22797452590789563</c:v>
                </c:pt>
                <c:pt idx="4">
                  <c:v>0.22797452590789563</c:v>
                </c:pt>
                <c:pt idx="5">
                  <c:v>0.22797452590789563</c:v>
                </c:pt>
                <c:pt idx="6">
                  <c:v>0.22797452590789563</c:v>
                </c:pt>
                <c:pt idx="7">
                  <c:v>0.22797452590789563</c:v>
                </c:pt>
                <c:pt idx="8">
                  <c:v>0.22797452590789563</c:v>
                </c:pt>
                <c:pt idx="9">
                  <c:v>0.22797452590789563</c:v>
                </c:pt>
                <c:pt idx="10">
                  <c:v>0.22797452590789563</c:v>
                </c:pt>
                <c:pt idx="11">
                  <c:v>0.22797452590789563</c:v>
                </c:pt>
                <c:pt idx="12">
                  <c:v>0.22797452590789563</c:v>
                </c:pt>
                <c:pt idx="13">
                  <c:v>0.22797452590789563</c:v>
                </c:pt>
                <c:pt idx="14">
                  <c:v>0.22797452590789563</c:v>
                </c:pt>
                <c:pt idx="15">
                  <c:v>0.22797452590789563</c:v>
                </c:pt>
                <c:pt idx="16">
                  <c:v>0.22797452590789563</c:v>
                </c:pt>
                <c:pt idx="17">
                  <c:v>0.22797452590789563</c:v>
                </c:pt>
                <c:pt idx="18">
                  <c:v>0.22797452590789563</c:v>
                </c:pt>
                <c:pt idx="19">
                  <c:v>0.22797452590789563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2-406D-85ED-08853AAB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Sheet1!$O$35:$O$54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Sheet1!$K$155:$K$174</c:f>
              <c:numCache>
                <c:formatCode>General</c:formatCode>
                <c:ptCount val="20"/>
                <c:pt idx="0">
                  <c:v>0.34712896030643103</c:v>
                </c:pt>
                <c:pt idx="1">
                  <c:v>0.34712896030643103</c:v>
                </c:pt>
                <c:pt idx="2">
                  <c:v>0.34712896030643103</c:v>
                </c:pt>
                <c:pt idx="3">
                  <c:v>0.34712896030643103</c:v>
                </c:pt>
                <c:pt idx="4">
                  <c:v>0.34712896030643103</c:v>
                </c:pt>
                <c:pt idx="5">
                  <c:v>0.34712896030643103</c:v>
                </c:pt>
                <c:pt idx="6">
                  <c:v>0.34712896030643103</c:v>
                </c:pt>
                <c:pt idx="7">
                  <c:v>0.34712896030643103</c:v>
                </c:pt>
                <c:pt idx="8">
                  <c:v>0.34712896030643103</c:v>
                </c:pt>
                <c:pt idx="9">
                  <c:v>0.34712896030643103</c:v>
                </c:pt>
                <c:pt idx="10">
                  <c:v>0.34712896030643103</c:v>
                </c:pt>
                <c:pt idx="11">
                  <c:v>0.34712896030643103</c:v>
                </c:pt>
                <c:pt idx="12">
                  <c:v>0.34712896030643103</c:v>
                </c:pt>
                <c:pt idx="13">
                  <c:v>0.34712896030643103</c:v>
                </c:pt>
                <c:pt idx="14">
                  <c:v>0.34712896030643103</c:v>
                </c:pt>
                <c:pt idx="15">
                  <c:v>0.34712896030643103</c:v>
                </c:pt>
                <c:pt idx="16">
                  <c:v>0.34712896030643103</c:v>
                </c:pt>
                <c:pt idx="17">
                  <c:v>0.34712896030643103</c:v>
                </c:pt>
                <c:pt idx="18">
                  <c:v>0.34712896030643103</c:v>
                </c:pt>
                <c:pt idx="19">
                  <c:v>0.34712896030643103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0-4D8E-BC54-77B1997ED4F0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Sheet1!$N$155:$N$174</c:f>
              <c:numCache>
                <c:formatCode>General</c:formatCode>
                <c:ptCount val="20"/>
                <c:pt idx="0">
                  <c:v>0.34861083420315009</c:v>
                </c:pt>
                <c:pt idx="1">
                  <c:v>0.34861083420315009</c:v>
                </c:pt>
                <c:pt idx="2">
                  <c:v>0.34861083420315009</c:v>
                </c:pt>
                <c:pt idx="3">
                  <c:v>0.34861083420315009</c:v>
                </c:pt>
                <c:pt idx="4">
                  <c:v>0.34861083420315009</c:v>
                </c:pt>
                <c:pt idx="5">
                  <c:v>0.34861083420315009</c:v>
                </c:pt>
                <c:pt idx="6">
                  <c:v>0.34861083420315009</c:v>
                </c:pt>
                <c:pt idx="7">
                  <c:v>0.34861083420315009</c:v>
                </c:pt>
                <c:pt idx="8">
                  <c:v>0.34861083420315009</c:v>
                </c:pt>
                <c:pt idx="9">
                  <c:v>0.34861083420315009</c:v>
                </c:pt>
                <c:pt idx="10">
                  <c:v>0.34861083420315009</c:v>
                </c:pt>
                <c:pt idx="11">
                  <c:v>0.34861083420315009</c:v>
                </c:pt>
                <c:pt idx="12">
                  <c:v>0.34861083420315009</c:v>
                </c:pt>
                <c:pt idx="13">
                  <c:v>0.34861083420315009</c:v>
                </c:pt>
                <c:pt idx="14">
                  <c:v>0.34861083420315009</c:v>
                </c:pt>
                <c:pt idx="15">
                  <c:v>0.34861083420315009</c:v>
                </c:pt>
                <c:pt idx="16">
                  <c:v>0.34861083420315009</c:v>
                </c:pt>
                <c:pt idx="17">
                  <c:v>0.34861083420315009</c:v>
                </c:pt>
                <c:pt idx="18">
                  <c:v>0.34861083420315009</c:v>
                </c:pt>
                <c:pt idx="19">
                  <c:v>0.34861083420315009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0-4D8E-BC54-77B1997E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Sheet1!$K$124:$K$143</c:f>
              <c:numCache>
                <c:formatCode>General</c:formatCode>
                <c:ptCount val="20"/>
                <c:pt idx="0">
                  <c:v>0.28080666378538716</c:v>
                </c:pt>
                <c:pt idx="1">
                  <c:v>0.28080666378538716</c:v>
                </c:pt>
                <c:pt idx="2">
                  <c:v>0.28080666378538716</c:v>
                </c:pt>
                <c:pt idx="3">
                  <c:v>0.28080666378538716</c:v>
                </c:pt>
                <c:pt idx="4">
                  <c:v>0.28080666378538716</c:v>
                </c:pt>
                <c:pt idx="5">
                  <c:v>0.28080666378538716</c:v>
                </c:pt>
                <c:pt idx="6">
                  <c:v>0.28080666378538716</c:v>
                </c:pt>
                <c:pt idx="7">
                  <c:v>0.28080666378538716</c:v>
                </c:pt>
                <c:pt idx="8">
                  <c:v>0.28080666378538716</c:v>
                </c:pt>
                <c:pt idx="9">
                  <c:v>0.28080666378538716</c:v>
                </c:pt>
                <c:pt idx="10">
                  <c:v>0.28080666378538716</c:v>
                </c:pt>
                <c:pt idx="11">
                  <c:v>0.28080666378538716</c:v>
                </c:pt>
                <c:pt idx="12">
                  <c:v>0.28080666378538716</c:v>
                </c:pt>
                <c:pt idx="13">
                  <c:v>0.28080666378538716</c:v>
                </c:pt>
                <c:pt idx="14">
                  <c:v>0.28080666378538716</c:v>
                </c:pt>
                <c:pt idx="15">
                  <c:v>0.28080666378538716</c:v>
                </c:pt>
                <c:pt idx="16">
                  <c:v>0.28080666378538716</c:v>
                </c:pt>
                <c:pt idx="17">
                  <c:v>0.28080666378538716</c:v>
                </c:pt>
                <c:pt idx="18">
                  <c:v>0.28080666378538716</c:v>
                </c:pt>
                <c:pt idx="19">
                  <c:v>0.28080666378538716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C-4545-B41C-B7D8A0BA1719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Sheet1!$Q$6:$Q$25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Sheet1!$N$124:$N$143</c:f>
              <c:numCache>
                <c:formatCode>General</c:formatCode>
                <c:ptCount val="20"/>
                <c:pt idx="0">
                  <c:v>0.28188314059069802</c:v>
                </c:pt>
                <c:pt idx="1">
                  <c:v>0.28188314059069802</c:v>
                </c:pt>
                <c:pt idx="2">
                  <c:v>0.28188314059069802</c:v>
                </c:pt>
                <c:pt idx="3">
                  <c:v>0.28188314059069802</c:v>
                </c:pt>
                <c:pt idx="4">
                  <c:v>0.28188314059069802</c:v>
                </c:pt>
                <c:pt idx="5">
                  <c:v>0.28188314059069802</c:v>
                </c:pt>
                <c:pt idx="6">
                  <c:v>0.28188314059069802</c:v>
                </c:pt>
                <c:pt idx="7">
                  <c:v>0.28188314059069802</c:v>
                </c:pt>
                <c:pt idx="8">
                  <c:v>0.28188314059069802</c:v>
                </c:pt>
                <c:pt idx="9">
                  <c:v>0.28188314059069802</c:v>
                </c:pt>
                <c:pt idx="10">
                  <c:v>0.28188314059069802</c:v>
                </c:pt>
                <c:pt idx="11">
                  <c:v>0.28188314059069802</c:v>
                </c:pt>
                <c:pt idx="12">
                  <c:v>0.28188314059069802</c:v>
                </c:pt>
                <c:pt idx="13">
                  <c:v>0.28188314059069802</c:v>
                </c:pt>
                <c:pt idx="14">
                  <c:v>0.28188314059069802</c:v>
                </c:pt>
                <c:pt idx="15">
                  <c:v>0.28188314059069802</c:v>
                </c:pt>
                <c:pt idx="16">
                  <c:v>0.28188314059069802</c:v>
                </c:pt>
                <c:pt idx="17">
                  <c:v>0.28188314059069802</c:v>
                </c:pt>
                <c:pt idx="18">
                  <c:v>0.28188314059069802</c:v>
                </c:pt>
                <c:pt idx="19">
                  <c:v>0.28188314059069802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C-4545-B41C-B7D8A0BA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205740</xdr:colOff>
      <xdr:row>5</xdr:row>
      <xdr:rowOff>60960</xdr:rowOff>
    </xdr:from>
    <xdr:to>
      <xdr:col>30</xdr:col>
      <xdr:colOff>121920</xdr:colOff>
      <xdr:row>22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30</xdr:col>
      <xdr:colOff>525780</xdr:colOff>
      <xdr:row>49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30</xdr:col>
      <xdr:colOff>525780</xdr:colOff>
      <xdr:row>79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31</xdr:col>
      <xdr:colOff>525780</xdr:colOff>
      <xdr:row>109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153</xdr:row>
      <xdr:rowOff>0</xdr:rowOff>
    </xdr:from>
    <xdr:to>
      <xdr:col>30</xdr:col>
      <xdr:colOff>525780</xdr:colOff>
      <xdr:row>170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</xdr:colOff>
      <xdr:row>121</xdr:row>
      <xdr:rowOff>160020</xdr:rowOff>
    </xdr:from>
    <xdr:to>
      <xdr:col>31</xdr:col>
      <xdr:colOff>556260</xdr:colOff>
      <xdr:row>139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9"/>
  <sheetViews>
    <sheetView tabSelected="1" topLeftCell="B1" zoomScale="70" workbookViewId="0">
      <selection activeCell="H26" sqref="H26"/>
    </sheetView>
  </sheetViews>
  <sheetFormatPr defaultRowHeight="14.4" x14ac:dyDescent="0.3"/>
  <cols>
    <col min="3" max="3" width="11.109375" bestFit="1" customWidth="1"/>
    <col min="13" max="14" width="18.77734375" bestFit="1" customWidth="1"/>
    <col min="16" max="16" width="18.77734375" bestFit="1" customWidth="1"/>
    <col min="17" max="17" width="21.6640625" bestFit="1" customWidth="1"/>
  </cols>
  <sheetData>
    <row r="2" spans="2:17" ht="15" thickBot="1" x14ac:dyDescent="0.35"/>
    <row r="3" spans="2:17" ht="15" thickBot="1" x14ac:dyDescent="0.35">
      <c r="I3" s="22" t="s">
        <v>3</v>
      </c>
      <c r="J3" s="23"/>
      <c r="K3" s="23"/>
      <c r="L3" s="23"/>
      <c r="M3" s="23"/>
      <c r="N3" s="24"/>
      <c r="O3" s="22" t="s">
        <v>4</v>
      </c>
      <c r="P3" s="23"/>
      <c r="Q3" s="24"/>
    </row>
    <row r="4" spans="2:17" ht="15" thickBot="1" x14ac:dyDescent="0.35">
      <c r="I4" s="11"/>
      <c r="J4" s="12">
        <v>1</v>
      </c>
      <c r="K4" s="12">
        <v>1</v>
      </c>
      <c r="L4" s="12"/>
      <c r="M4" s="12">
        <v>1</v>
      </c>
      <c r="N4" s="12">
        <v>1</v>
      </c>
      <c r="O4" s="12"/>
      <c r="P4" s="12">
        <f>W50_map</f>
        <v>1</v>
      </c>
      <c r="Q4" s="13">
        <f>W76_map</f>
        <v>1</v>
      </c>
    </row>
    <row r="5" spans="2:17" ht="15" thickBot="1" x14ac:dyDescent="0.35">
      <c r="I5" s="8" t="s">
        <v>1</v>
      </c>
      <c r="J5" s="9" t="s">
        <v>7</v>
      </c>
      <c r="K5" s="9" t="s">
        <v>8</v>
      </c>
      <c r="L5" s="9" t="s">
        <v>2</v>
      </c>
      <c r="M5" s="9" t="s">
        <v>7</v>
      </c>
      <c r="N5" s="9" t="s">
        <v>8</v>
      </c>
      <c r="O5" s="9" t="s">
        <v>4</v>
      </c>
      <c r="P5" s="9" t="s">
        <v>5</v>
      </c>
      <c r="Q5" s="10" t="s">
        <v>6</v>
      </c>
    </row>
    <row r="6" spans="2:17" x14ac:dyDescent="0.3">
      <c r="I6" s="1">
        <f t="shared" ref="I6:I25" si="0">RoC/sig/SQRT(2*O6/ro/SQRT(CD0_50/K))+1/sig/LOD_50</f>
        <v>0.21857276471475234</v>
      </c>
      <c r="J6" s="2">
        <f t="shared" ref="J6:J25" si="1">I6*W50_map</f>
        <v>0.21857276471475234</v>
      </c>
      <c r="K6" s="3">
        <f t="shared" ref="K6:K25" si="2">J6*T50_map</f>
        <v>0.21857276471475234</v>
      </c>
      <c r="L6" s="2">
        <f t="shared" ref="L6:L25" si="3">RoC/sig/SQRT(2*O6/ro/SQRT(CD0_76/K))+1/sig/LOD_76</f>
        <v>0.21929491491352729</v>
      </c>
      <c r="M6" s="2">
        <f t="shared" ref="M6:M25" si="4">L6*W76_map</f>
        <v>0.21929491491352729</v>
      </c>
      <c r="N6" s="4">
        <f t="shared" ref="N6:N25" si="5">M6*T76_map</f>
        <v>0.21929491491352729</v>
      </c>
      <c r="O6" s="2">
        <v>10</v>
      </c>
      <c r="P6" s="3">
        <f t="shared" ref="P6:P25" si="6">O6*W50_map</f>
        <v>10</v>
      </c>
      <c r="Q6" s="5">
        <f t="shared" ref="Q6:Q25" si="7">O6*W76_map</f>
        <v>10</v>
      </c>
    </row>
    <row r="7" spans="2:17" x14ac:dyDescent="0.3">
      <c r="I7" s="1">
        <f t="shared" si="0"/>
        <v>0.20730468776769767</v>
      </c>
      <c r="J7" s="2">
        <f t="shared" si="1"/>
        <v>0.20730468776769767</v>
      </c>
      <c r="K7" s="3">
        <f t="shared" si="2"/>
        <v>0.20730468776769767</v>
      </c>
      <c r="L7" s="2">
        <f t="shared" si="3"/>
        <v>0.2080048824960776</v>
      </c>
      <c r="M7" s="2">
        <f t="shared" si="4"/>
        <v>0.2080048824960776</v>
      </c>
      <c r="N7" s="4">
        <f t="shared" si="5"/>
        <v>0.2080048824960776</v>
      </c>
      <c r="O7" s="6">
        <v>15</v>
      </c>
      <c r="P7" s="3">
        <f t="shared" si="6"/>
        <v>15</v>
      </c>
      <c r="Q7" s="5">
        <f t="shared" si="7"/>
        <v>15</v>
      </c>
    </row>
    <row r="8" spans="2:17" x14ac:dyDescent="0.3">
      <c r="I8" s="1">
        <f t="shared" si="0"/>
        <v>0.20058757760736315</v>
      </c>
      <c r="J8" s="2">
        <f t="shared" si="1"/>
        <v>0.20058757760736315</v>
      </c>
      <c r="K8" s="3">
        <f t="shared" si="2"/>
        <v>0.20058757760736315</v>
      </c>
      <c r="L8" s="2">
        <f t="shared" si="3"/>
        <v>0.20127468427165207</v>
      </c>
      <c r="M8" s="2">
        <f t="shared" si="4"/>
        <v>0.20127468427165207</v>
      </c>
      <c r="N8" s="4">
        <f t="shared" si="5"/>
        <v>0.20127468427165207</v>
      </c>
      <c r="O8" s="6">
        <v>20</v>
      </c>
      <c r="P8" s="3">
        <f t="shared" si="6"/>
        <v>20</v>
      </c>
      <c r="Q8" s="5">
        <f t="shared" si="7"/>
        <v>20</v>
      </c>
    </row>
    <row r="9" spans="2:17" x14ac:dyDescent="0.3">
      <c r="I9" s="1">
        <f t="shared" si="0"/>
        <v>0.1960035975164145</v>
      </c>
      <c r="J9" s="2">
        <f t="shared" si="1"/>
        <v>0.1960035975164145</v>
      </c>
      <c r="K9" s="3">
        <f t="shared" si="2"/>
        <v>0.1960035975164145</v>
      </c>
      <c r="L9" s="2">
        <f t="shared" si="3"/>
        <v>0.19668177244908222</v>
      </c>
      <c r="M9" s="2">
        <f t="shared" si="4"/>
        <v>0.19668177244908222</v>
      </c>
      <c r="N9" s="4">
        <f t="shared" si="5"/>
        <v>0.19668177244908222</v>
      </c>
      <c r="O9" s="6">
        <v>25</v>
      </c>
      <c r="P9" s="3">
        <f t="shared" si="6"/>
        <v>25</v>
      </c>
      <c r="Q9" s="5">
        <f t="shared" si="7"/>
        <v>25</v>
      </c>
    </row>
    <row r="10" spans="2:17" x14ac:dyDescent="0.3">
      <c r="I10" s="1">
        <f t="shared" si="0"/>
        <v>0.19261984398716897</v>
      </c>
      <c r="J10" s="2">
        <f t="shared" si="1"/>
        <v>0.19261984398716897</v>
      </c>
      <c r="K10" s="3">
        <f t="shared" si="2"/>
        <v>0.19261984398716897</v>
      </c>
      <c r="L10" s="2">
        <f t="shared" si="3"/>
        <v>0.19329142578945743</v>
      </c>
      <c r="M10" s="2">
        <f t="shared" si="4"/>
        <v>0.19329142578945743</v>
      </c>
      <c r="N10" s="4">
        <f t="shared" si="5"/>
        <v>0.19329142578945743</v>
      </c>
      <c r="O10" s="6">
        <v>30</v>
      </c>
      <c r="P10" s="3">
        <f t="shared" si="6"/>
        <v>30</v>
      </c>
      <c r="Q10" s="5">
        <f t="shared" si="7"/>
        <v>30</v>
      </c>
    </row>
    <row r="11" spans="2:17" x14ac:dyDescent="0.3">
      <c r="I11" s="1">
        <f t="shared" si="0"/>
        <v>0.18998999227431246</v>
      </c>
      <c r="J11" s="2">
        <f t="shared" si="1"/>
        <v>0.18998999227431246</v>
      </c>
      <c r="K11" s="3">
        <f t="shared" si="2"/>
        <v>0.18998999227431246</v>
      </c>
      <c r="L11" s="2">
        <f t="shared" si="3"/>
        <v>0.19065644989865144</v>
      </c>
      <c r="M11" s="2">
        <f t="shared" si="4"/>
        <v>0.19065644989865144</v>
      </c>
      <c r="N11" s="4">
        <f t="shared" si="5"/>
        <v>0.19065644989865144</v>
      </c>
      <c r="O11" s="6">
        <v>35</v>
      </c>
      <c r="P11" s="3">
        <f t="shared" si="6"/>
        <v>35</v>
      </c>
      <c r="Q11" s="5">
        <f t="shared" si="7"/>
        <v>35</v>
      </c>
    </row>
    <row r="12" spans="2:17" x14ac:dyDescent="0.3">
      <c r="I12" s="1">
        <f t="shared" si="0"/>
        <v>0.18787012984281937</v>
      </c>
      <c r="J12" s="2">
        <f t="shared" si="1"/>
        <v>0.18787012984281937</v>
      </c>
      <c r="K12" s="3">
        <f t="shared" si="2"/>
        <v>0.18787012984281937</v>
      </c>
      <c r="L12" s="2">
        <f t="shared" si="3"/>
        <v>0.18853245698623647</v>
      </c>
      <c r="M12" s="2">
        <f t="shared" si="4"/>
        <v>0.18853245698623647</v>
      </c>
      <c r="N12" s="4">
        <f t="shared" si="5"/>
        <v>0.18853245698623647</v>
      </c>
      <c r="O12" s="6">
        <v>40</v>
      </c>
      <c r="P12" s="3">
        <f t="shared" si="6"/>
        <v>40</v>
      </c>
      <c r="Q12" s="5">
        <f t="shared" si="7"/>
        <v>40</v>
      </c>
    </row>
    <row r="13" spans="2:17" x14ac:dyDescent="0.3">
      <c r="I13" s="1">
        <f t="shared" si="0"/>
        <v>0.18611421672853756</v>
      </c>
      <c r="J13" s="2">
        <f t="shared" si="1"/>
        <v>0.18611421672853756</v>
      </c>
      <c r="K13" s="3">
        <f t="shared" si="2"/>
        <v>0.18611421672853756</v>
      </c>
      <c r="L13" s="2">
        <f t="shared" si="3"/>
        <v>0.18677312253408326</v>
      </c>
      <c r="M13" s="2">
        <f t="shared" si="4"/>
        <v>0.18677312253408326</v>
      </c>
      <c r="N13" s="4">
        <f t="shared" si="5"/>
        <v>0.18677312253408326</v>
      </c>
      <c r="O13" s="6">
        <v>45</v>
      </c>
      <c r="P13" s="3">
        <f t="shared" si="6"/>
        <v>45</v>
      </c>
      <c r="Q13" s="5">
        <f t="shared" si="7"/>
        <v>45</v>
      </c>
    </row>
    <row r="14" spans="2:17" x14ac:dyDescent="0.3">
      <c r="B14" s="28" t="s">
        <v>17</v>
      </c>
      <c r="C14" s="26" t="s">
        <v>9</v>
      </c>
      <c r="D14" s="26"/>
      <c r="E14" s="26"/>
      <c r="I14" s="1">
        <f t="shared" si="0"/>
        <v>0.18462876643568546</v>
      </c>
      <c r="J14" s="2">
        <f t="shared" si="1"/>
        <v>0.18462876643568546</v>
      </c>
      <c r="K14" s="3">
        <f t="shared" si="2"/>
        <v>0.18462876643568546</v>
      </c>
      <c r="L14" s="2">
        <f t="shared" si="3"/>
        <v>0.18528477789110548</v>
      </c>
      <c r="M14" s="2">
        <f t="shared" si="4"/>
        <v>0.18528477789110548</v>
      </c>
      <c r="N14" s="4">
        <f t="shared" si="5"/>
        <v>0.18528477789110548</v>
      </c>
      <c r="O14" s="6">
        <v>50</v>
      </c>
      <c r="P14" s="3">
        <f t="shared" si="6"/>
        <v>50</v>
      </c>
      <c r="Q14" s="5">
        <f t="shared" si="7"/>
        <v>50</v>
      </c>
    </row>
    <row r="15" spans="2:17" x14ac:dyDescent="0.3">
      <c r="B15" s="28"/>
      <c r="C15" s="19"/>
      <c r="D15" s="19" t="s">
        <v>1</v>
      </c>
      <c r="E15" s="19" t="s">
        <v>2</v>
      </c>
      <c r="I15" s="1">
        <f t="shared" si="0"/>
        <v>0.18335078996568982</v>
      </c>
      <c r="J15" s="2">
        <f t="shared" si="1"/>
        <v>0.18335078996568982</v>
      </c>
      <c r="K15" s="3">
        <f t="shared" si="2"/>
        <v>0.18335078996568982</v>
      </c>
      <c r="L15" s="2">
        <f t="shared" si="3"/>
        <v>0.18400431132677658</v>
      </c>
      <c r="M15" s="2">
        <f t="shared" si="4"/>
        <v>0.18400431132677658</v>
      </c>
      <c r="N15" s="4">
        <f t="shared" si="5"/>
        <v>0.18400431132677658</v>
      </c>
      <c r="O15" s="6">
        <v>55</v>
      </c>
      <c r="P15" s="3">
        <f t="shared" si="6"/>
        <v>55</v>
      </c>
      <c r="Q15" s="5">
        <f t="shared" si="7"/>
        <v>55</v>
      </c>
    </row>
    <row r="16" spans="2:17" x14ac:dyDescent="0.3">
      <c r="B16" s="28"/>
      <c r="C16" s="18" t="s">
        <v>11</v>
      </c>
      <c r="D16" s="26">
        <v>32000</v>
      </c>
      <c r="E16" s="26"/>
      <c r="I16" s="1">
        <f t="shared" si="0"/>
        <v>0.18223609136929206</v>
      </c>
      <c r="J16" s="2">
        <f t="shared" si="1"/>
        <v>0.18223609136929206</v>
      </c>
      <c r="K16" s="3">
        <f t="shared" si="2"/>
        <v>0.18223609136929206</v>
      </c>
      <c r="L16" s="2">
        <f t="shared" si="3"/>
        <v>0.18288744077751162</v>
      </c>
      <c r="M16" s="2">
        <f t="shared" si="4"/>
        <v>0.18288744077751162</v>
      </c>
      <c r="N16" s="4">
        <f t="shared" si="5"/>
        <v>0.18288744077751162</v>
      </c>
      <c r="O16" s="6">
        <v>60</v>
      </c>
      <c r="P16" s="3">
        <f t="shared" si="6"/>
        <v>60</v>
      </c>
      <c r="Q16" s="5">
        <f t="shared" si="7"/>
        <v>60</v>
      </c>
    </row>
    <row r="17" spans="2:17" x14ac:dyDescent="0.3">
      <c r="B17" s="28"/>
      <c r="C17" s="18" t="s">
        <v>10</v>
      </c>
      <c r="D17" s="26">
        <f>(1-6.873*0.000001*D16)^4.26</f>
        <v>0.34711613692395921</v>
      </c>
      <c r="E17" s="26"/>
      <c r="I17" s="1">
        <f t="shared" si="0"/>
        <v>0.18125262332945571</v>
      </c>
      <c r="J17" s="2">
        <f t="shared" si="1"/>
        <v>0.18125262332945571</v>
      </c>
      <c r="K17" s="3">
        <f t="shared" si="2"/>
        <v>0.18125262332945571</v>
      </c>
      <c r="L17" s="2">
        <f t="shared" si="3"/>
        <v>0.18190205648315072</v>
      </c>
      <c r="M17" s="2">
        <f t="shared" si="4"/>
        <v>0.18190205648315072</v>
      </c>
      <c r="N17" s="4">
        <f t="shared" si="5"/>
        <v>0.18190205648315072</v>
      </c>
      <c r="O17" s="6">
        <v>65</v>
      </c>
      <c r="P17" s="3">
        <f t="shared" si="6"/>
        <v>65</v>
      </c>
      <c r="Q17" s="5">
        <f t="shared" si="7"/>
        <v>65</v>
      </c>
    </row>
    <row r="18" spans="2:17" x14ac:dyDescent="0.3">
      <c r="B18" s="28"/>
      <c r="C18" s="19" t="s">
        <v>12</v>
      </c>
      <c r="D18" s="20">
        <v>18.329999999999998</v>
      </c>
      <c r="E18" s="20">
        <v>18.260000000000002</v>
      </c>
      <c r="I18" s="1">
        <f t="shared" si="0"/>
        <v>0.18037650538961614</v>
      </c>
      <c r="J18" s="2">
        <f t="shared" si="1"/>
        <v>0.18037650538961614</v>
      </c>
      <c r="K18" s="3">
        <f t="shared" si="2"/>
        <v>0.18037650538961614</v>
      </c>
      <c r="L18" s="2">
        <f t="shared" si="3"/>
        <v>0.18102423145685964</v>
      </c>
      <c r="M18" s="2">
        <f t="shared" si="4"/>
        <v>0.18102423145685964</v>
      </c>
      <c r="N18" s="4">
        <f t="shared" si="5"/>
        <v>0.18102423145685964</v>
      </c>
      <c r="O18" s="6">
        <v>70</v>
      </c>
      <c r="P18" s="3">
        <f t="shared" si="6"/>
        <v>70</v>
      </c>
      <c r="Q18" s="5">
        <f t="shared" si="7"/>
        <v>70</v>
      </c>
    </row>
    <row r="19" spans="2:17" x14ac:dyDescent="0.3">
      <c r="B19" s="28"/>
      <c r="C19" s="19" t="s">
        <v>0</v>
      </c>
      <c r="D19" s="20">
        <v>1.2426E-2</v>
      </c>
      <c r="E19" s="20">
        <v>1.252313E-2</v>
      </c>
      <c r="I19" s="1">
        <f t="shared" si="0"/>
        <v>0.17958952922982296</v>
      </c>
      <c r="J19" s="2">
        <f t="shared" si="1"/>
        <v>0.17958952922982296</v>
      </c>
      <c r="K19" s="3">
        <f t="shared" si="2"/>
        <v>0.17958952922982296</v>
      </c>
      <c r="L19" s="2">
        <f t="shared" si="3"/>
        <v>0.18023572190038673</v>
      </c>
      <c r="M19" s="2">
        <f t="shared" si="4"/>
        <v>0.18023572190038673</v>
      </c>
      <c r="N19" s="4">
        <f t="shared" si="5"/>
        <v>0.18023572190038673</v>
      </c>
      <c r="O19" s="6">
        <v>75</v>
      </c>
      <c r="P19" s="3">
        <f t="shared" si="6"/>
        <v>75</v>
      </c>
      <c r="Q19" s="5">
        <f t="shared" si="7"/>
        <v>75</v>
      </c>
    </row>
    <row r="20" spans="2:17" x14ac:dyDescent="0.3">
      <c r="B20" s="28"/>
      <c r="C20" s="19" t="s">
        <v>13</v>
      </c>
      <c r="D20" s="26">
        <v>5.9799999999999999E-2</v>
      </c>
      <c r="E20" s="26"/>
      <c r="I20" s="1">
        <f t="shared" si="0"/>
        <v>0.17887753628912478</v>
      </c>
      <c r="J20" s="2">
        <f t="shared" si="1"/>
        <v>0.17887753628912478</v>
      </c>
      <c r="K20" s="3">
        <f t="shared" si="2"/>
        <v>0.17887753628912478</v>
      </c>
      <c r="L20" s="2">
        <f t="shared" si="3"/>
        <v>0.17952234166529885</v>
      </c>
      <c r="M20" s="2">
        <f t="shared" si="4"/>
        <v>0.17952234166529885</v>
      </c>
      <c r="N20" s="4">
        <f t="shared" si="5"/>
        <v>0.17952234166529885</v>
      </c>
      <c r="O20" s="6">
        <v>80</v>
      </c>
      <c r="P20" s="3">
        <f t="shared" si="6"/>
        <v>80</v>
      </c>
      <c r="Q20" s="5">
        <f t="shared" si="7"/>
        <v>80</v>
      </c>
    </row>
    <row r="21" spans="2:17" x14ac:dyDescent="0.3">
      <c r="B21" s="28"/>
      <c r="C21" s="19" t="s">
        <v>14</v>
      </c>
      <c r="D21" s="26">
        <f>0.002297*D17</f>
        <v>7.9732576651433431E-4</v>
      </c>
      <c r="E21" s="26"/>
      <c r="I21" s="1">
        <f t="shared" si="0"/>
        <v>0.17822932873362063</v>
      </c>
      <c r="J21" s="2">
        <f t="shared" si="1"/>
        <v>0.17822932873362063</v>
      </c>
      <c r="K21" s="3">
        <f t="shared" si="2"/>
        <v>0.17822932873362063</v>
      </c>
      <c r="L21" s="2">
        <f t="shared" si="3"/>
        <v>0.17887287109909097</v>
      </c>
      <c r="M21" s="2">
        <f t="shared" si="4"/>
        <v>0.17887287109909097</v>
      </c>
      <c r="N21" s="4">
        <f t="shared" si="5"/>
        <v>0.17887287109909097</v>
      </c>
      <c r="O21" s="6">
        <v>85</v>
      </c>
      <c r="P21" s="3">
        <f t="shared" si="6"/>
        <v>85</v>
      </c>
      <c r="Q21" s="5">
        <f t="shared" si="7"/>
        <v>85</v>
      </c>
    </row>
    <row r="22" spans="2:17" x14ac:dyDescent="0.3">
      <c r="B22" s="28"/>
      <c r="C22" s="21" t="s">
        <v>15</v>
      </c>
      <c r="D22" s="26">
        <f>300/60</f>
        <v>5</v>
      </c>
      <c r="E22" s="26"/>
      <c r="I22" s="1">
        <f t="shared" si="0"/>
        <v>0.17763591821884173</v>
      </c>
      <c r="J22" s="2">
        <f t="shared" si="1"/>
        <v>0.17763591821884173</v>
      </c>
      <c r="K22" s="3">
        <f t="shared" si="2"/>
        <v>0.17763591821884173</v>
      </c>
      <c r="L22" s="2">
        <f t="shared" si="3"/>
        <v>0.1782783043438062</v>
      </c>
      <c r="M22" s="2">
        <f t="shared" si="4"/>
        <v>0.1782783043438062</v>
      </c>
      <c r="N22" s="4">
        <f t="shared" si="5"/>
        <v>0.1782783043438062</v>
      </c>
      <c r="O22" s="6">
        <v>90</v>
      </c>
      <c r="P22" s="3">
        <f t="shared" si="6"/>
        <v>90</v>
      </c>
      <c r="Q22" s="5">
        <f t="shared" si="7"/>
        <v>90</v>
      </c>
    </row>
    <row r="23" spans="2:17" x14ac:dyDescent="0.3">
      <c r="I23" s="1">
        <f t="shared" si="0"/>
        <v>0.17708999521642191</v>
      </c>
      <c r="J23" s="2">
        <f t="shared" si="1"/>
        <v>0.17708999521642191</v>
      </c>
      <c r="K23" s="3">
        <f t="shared" si="2"/>
        <v>0.17708999521642191</v>
      </c>
      <c r="L23" s="2">
        <f t="shared" si="3"/>
        <v>0.17773131762870728</v>
      </c>
      <c r="M23" s="2">
        <f t="shared" si="4"/>
        <v>0.17773131762870728</v>
      </c>
      <c r="N23" s="4">
        <f t="shared" si="5"/>
        <v>0.17773131762870728</v>
      </c>
      <c r="O23" s="6">
        <v>95</v>
      </c>
      <c r="P23" s="3">
        <f t="shared" si="6"/>
        <v>95</v>
      </c>
      <c r="Q23" s="5">
        <f t="shared" si="7"/>
        <v>95</v>
      </c>
    </row>
    <row r="24" spans="2:17" x14ac:dyDescent="0.3">
      <c r="I24" s="1">
        <f t="shared" si="0"/>
        <v>0.17658554624365047</v>
      </c>
      <c r="J24" s="2">
        <f t="shared" si="1"/>
        <v>0.17658554624365047</v>
      </c>
      <c r="K24" s="3">
        <f t="shared" si="2"/>
        <v>0.17658554624365047</v>
      </c>
      <c r="L24" s="2">
        <f t="shared" si="3"/>
        <v>0.17722588575401393</v>
      </c>
      <c r="M24" s="2">
        <f t="shared" si="4"/>
        <v>0.17722588575401393</v>
      </c>
      <c r="N24" s="4">
        <f t="shared" si="5"/>
        <v>0.17722588575401393</v>
      </c>
      <c r="O24" s="6">
        <v>100</v>
      </c>
      <c r="P24" s="3">
        <f t="shared" si="6"/>
        <v>100</v>
      </c>
      <c r="Q24" s="5">
        <f t="shared" si="7"/>
        <v>100</v>
      </c>
    </row>
    <row r="25" spans="2:17" ht="15" thickBot="1" x14ac:dyDescent="0.35">
      <c r="I25" s="1">
        <f t="shared" si="0"/>
        <v>0.17611757262449521</v>
      </c>
      <c r="J25" s="14">
        <f t="shared" si="1"/>
        <v>0.17611757262449521</v>
      </c>
      <c r="K25" s="15">
        <f t="shared" si="2"/>
        <v>0.17611757262449521</v>
      </c>
      <c r="L25" s="2">
        <f t="shared" si="3"/>
        <v>0.17675700030394118</v>
      </c>
      <c r="M25" s="14">
        <f t="shared" si="4"/>
        <v>0.17675700030394118</v>
      </c>
      <c r="N25" s="16">
        <f t="shared" si="5"/>
        <v>0.17675700030394118</v>
      </c>
      <c r="O25" s="7">
        <v>105</v>
      </c>
      <c r="P25" s="15">
        <f t="shared" si="6"/>
        <v>105</v>
      </c>
      <c r="Q25" s="17">
        <f t="shared" si="7"/>
        <v>105</v>
      </c>
    </row>
    <row r="26" spans="2:17" x14ac:dyDescent="0.3">
      <c r="I26" s="1">
        <f t="shared" ref="I26:I30" si="8">RoC/sig/SQRT(2*O26/ro/SQRT(CD0_50/K))+1/sig/LOD_50</f>
        <v>0.17568188041551969</v>
      </c>
      <c r="J26" s="2">
        <f t="shared" ref="J26:J30" si="9">I26*W50_map</f>
        <v>0.17568188041551969</v>
      </c>
      <c r="K26" s="3">
        <f t="shared" ref="K26:K30" si="10">J26*T50_map</f>
        <v>0.17568188041551969</v>
      </c>
      <c r="L26" s="2">
        <f t="shared" ref="L26:L30" si="11">RoC/sig/SQRT(2*O26/ro/SQRT(CD0_76/K))+1/sig/LOD_76</f>
        <v>0.17632045916329434</v>
      </c>
      <c r="M26" s="2">
        <f t="shared" ref="M26:M30" si="12">L26*W76_map</f>
        <v>0.17632045916329434</v>
      </c>
      <c r="N26" s="4">
        <f t="shared" ref="N26:N30" si="13">M26*T76_map</f>
        <v>0.17632045916329434</v>
      </c>
      <c r="O26" s="6">
        <v>110</v>
      </c>
      <c r="P26" s="3">
        <f t="shared" ref="P26:P30" si="14">O26*W50_map</f>
        <v>110</v>
      </c>
      <c r="Q26" s="5">
        <f t="shared" ref="Q26:Q30" si="15">O26*W76_map</f>
        <v>110</v>
      </c>
    </row>
    <row r="27" spans="2:17" ht="15" thickBot="1" x14ac:dyDescent="0.35">
      <c r="I27" s="1">
        <f t="shared" si="8"/>
        <v>0.17527492114939583</v>
      </c>
      <c r="J27" s="14">
        <f t="shared" si="9"/>
        <v>0.17527492114939583</v>
      </c>
      <c r="K27" s="15">
        <f t="shared" si="10"/>
        <v>0.17527492114939583</v>
      </c>
      <c r="L27" s="2">
        <f t="shared" si="11"/>
        <v>0.17591270695067557</v>
      </c>
      <c r="M27" s="14">
        <f t="shared" si="12"/>
        <v>0.17591270695067557</v>
      </c>
      <c r="N27" s="16">
        <f t="shared" si="13"/>
        <v>0.17591270695067557</v>
      </c>
      <c r="O27" s="7">
        <v>115</v>
      </c>
      <c r="P27" s="15">
        <f t="shared" si="14"/>
        <v>115</v>
      </c>
      <c r="Q27" s="17">
        <f t="shared" si="15"/>
        <v>115</v>
      </c>
    </row>
    <row r="28" spans="2:17" x14ac:dyDescent="0.3">
      <c r="I28" s="1">
        <f t="shared" si="8"/>
        <v>0.17489366947902771</v>
      </c>
      <c r="J28" s="2">
        <f t="shared" si="9"/>
        <v>0.17489366947902771</v>
      </c>
      <c r="K28" s="3">
        <f t="shared" si="10"/>
        <v>0.17489366947902771</v>
      </c>
      <c r="L28" s="2">
        <f t="shared" si="11"/>
        <v>0.17553071242420154</v>
      </c>
      <c r="M28" s="2">
        <f t="shared" si="12"/>
        <v>0.17553071242420154</v>
      </c>
      <c r="N28" s="4">
        <f t="shared" si="13"/>
        <v>0.17553071242420154</v>
      </c>
      <c r="O28" s="6">
        <v>120</v>
      </c>
      <c r="P28" s="3">
        <f t="shared" si="14"/>
        <v>120</v>
      </c>
      <c r="Q28" s="5">
        <f t="shared" si="15"/>
        <v>120</v>
      </c>
    </row>
    <row r="29" spans="2:17" ht="15" thickBot="1" x14ac:dyDescent="0.35">
      <c r="I29" s="1">
        <f t="shared" si="8"/>
        <v>0.17453552802547712</v>
      </c>
      <c r="J29" s="14">
        <f t="shared" si="9"/>
        <v>0.17453552802547712</v>
      </c>
      <c r="K29" s="15">
        <f t="shared" si="10"/>
        <v>0.17453552802547712</v>
      </c>
      <c r="L29" s="2">
        <f t="shared" si="11"/>
        <v>0.17517187314402821</v>
      </c>
      <c r="M29" s="14">
        <f t="shared" si="12"/>
        <v>0.17517187314402821</v>
      </c>
      <c r="N29" s="16">
        <f t="shared" si="13"/>
        <v>0.17517187314402821</v>
      </c>
      <c r="O29" s="7">
        <v>125</v>
      </c>
      <c r="P29" s="15">
        <f t="shared" si="14"/>
        <v>125</v>
      </c>
      <c r="Q29" s="17">
        <f t="shared" si="15"/>
        <v>125</v>
      </c>
    </row>
    <row r="30" spans="2:17" x14ac:dyDescent="0.3">
      <c r="I30" s="1">
        <f t="shared" si="8"/>
        <v>0.17419825255897919</v>
      </c>
      <c r="J30" s="2">
        <f t="shared" si="9"/>
        <v>0.17419825255897919</v>
      </c>
      <c r="K30" s="3">
        <f t="shared" si="10"/>
        <v>0.17419825255897919</v>
      </c>
      <c r="L30" s="2">
        <f t="shared" si="11"/>
        <v>0.17483394050758422</v>
      </c>
      <c r="M30" s="2">
        <f t="shared" si="12"/>
        <v>0.17483394050758422</v>
      </c>
      <c r="N30" s="4">
        <f t="shared" si="13"/>
        <v>0.17483394050758422</v>
      </c>
      <c r="O30" s="6">
        <v>130</v>
      </c>
      <c r="P30" s="3">
        <f t="shared" si="14"/>
        <v>130</v>
      </c>
      <c r="Q30" s="5">
        <f t="shared" si="15"/>
        <v>130</v>
      </c>
    </row>
    <row r="31" spans="2:17" ht="15" thickBot="1" x14ac:dyDescent="0.35"/>
    <row r="32" spans="2:17" ht="15" thickBot="1" x14ac:dyDescent="0.35">
      <c r="I32" s="22" t="s">
        <v>3</v>
      </c>
      <c r="J32" s="23"/>
      <c r="K32" s="23"/>
      <c r="L32" s="23"/>
      <c r="M32" s="23"/>
      <c r="N32" s="24"/>
      <c r="O32" s="22" t="s">
        <v>4</v>
      </c>
      <c r="P32" s="23"/>
      <c r="Q32" s="24"/>
    </row>
    <row r="33" spans="2:17" ht="15" thickBot="1" x14ac:dyDescent="0.35">
      <c r="I33" s="11"/>
      <c r="J33" s="12">
        <v>1</v>
      </c>
      <c r="K33" s="12">
        <v>1</v>
      </c>
      <c r="L33" s="12"/>
      <c r="M33" s="12">
        <v>1</v>
      </c>
      <c r="N33" s="12">
        <v>1</v>
      </c>
      <c r="O33" s="12"/>
      <c r="P33" s="12">
        <f>W50_map</f>
        <v>1</v>
      </c>
      <c r="Q33" s="13">
        <f>W76_map</f>
        <v>1</v>
      </c>
    </row>
    <row r="34" spans="2:17" ht="15" thickBot="1" x14ac:dyDescent="0.35">
      <c r="I34" s="8" t="s">
        <v>1</v>
      </c>
      <c r="J34" s="9" t="s">
        <v>7</v>
      </c>
      <c r="K34" s="9" t="s">
        <v>8</v>
      </c>
      <c r="L34" s="9" t="s">
        <v>2</v>
      </c>
      <c r="M34" s="9" t="s">
        <v>7</v>
      </c>
      <c r="N34" s="9" t="s">
        <v>8</v>
      </c>
      <c r="O34" s="9" t="s">
        <v>4</v>
      </c>
      <c r="P34" s="9" t="s">
        <v>5</v>
      </c>
      <c r="Q34" s="10" t="s">
        <v>6</v>
      </c>
    </row>
    <row r="35" spans="2:17" x14ac:dyDescent="0.3">
      <c r="I35" s="1">
        <f t="shared" ref="I35:I54" si="16">RoC/sig/SQRT(2*O35/ro/SQRT(CD0_50/K_high))+1/sig/LOD_50_high</f>
        <v>0.21527595846425251</v>
      </c>
      <c r="J35" s="2">
        <f t="shared" ref="J35:J54" si="17">I35*W50_map</f>
        <v>0.21527595846425251</v>
      </c>
      <c r="K35" s="3">
        <f t="shared" ref="K35:K54" si="18">J35*T50_map</f>
        <v>0.21527595846425251</v>
      </c>
      <c r="L35" s="2">
        <f t="shared" ref="L35:L54" si="19">RoC/sig/SQRT(2*O35/ro/SQRT(CD0_76/K_high))+1/sig/LOD_76_high</f>
        <v>0.21605062453490045</v>
      </c>
      <c r="M35" s="2">
        <f t="shared" ref="M35:M54" si="20">L35*W76_map</f>
        <v>0.21605062453490045</v>
      </c>
      <c r="N35" s="4">
        <f t="shared" ref="N35:N54" si="21">M35*T76_map</f>
        <v>0.21605062453490045</v>
      </c>
      <c r="O35" s="2">
        <v>10</v>
      </c>
      <c r="P35" s="3">
        <f t="shared" ref="P35:P54" si="22">O35*W50_map</f>
        <v>10</v>
      </c>
      <c r="Q35" s="5">
        <f t="shared" ref="Q35:Q53" si="23">O35*W76_map</f>
        <v>10</v>
      </c>
    </row>
    <row r="36" spans="2:17" x14ac:dyDescent="0.3">
      <c r="B36" s="28" t="s">
        <v>16</v>
      </c>
      <c r="C36" s="26" t="s">
        <v>9</v>
      </c>
      <c r="D36" s="26"/>
      <c r="E36" s="26"/>
      <c r="I36" s="1">
        <f t="shared" si="16"/>
        <v>0.20386195457783332</v>
      </c>
      <c r="J36" s="2">
        <f t="shared" si="17"/>
        <v>0.20386195457783332</v>
      </c>
      <c r="K36" s="3">
        <f t="shared" si="18"/>
        <v>0.20386195457783332</v>
      </c>
      <c r="L36" s="2">
        <f t="shared" si="19"/>
        <v>0.20461438084433411</v>
      </c>
      <c r="M36" s="2">
        <f t="shared" si="20"/>
        <v>0.20461438084433411</v>
      </c>
      <c r="N36" s="4">
        <f t="shared" si="21"/>
        <v>0.20461438084433411</v>
      </c>
      <c r="O36" s="6">
        <v>15</v>
      </c>
      <c r="P36" s="3">
        <f t="shared" si="22"/>
        <v>15</v>
      </c>
      <c r="Q36" s="5">
        <f t="shared" si="23"/>
        <v>15</v>
      </c>
    </row>
    <row r="37" spans="2:17" x14ac:dyDescent="0.3">
      <c r="B37" s="28"/>
      <c r="C37" s="19"/>
      <c r="D37" s="19" t="s">
        <v>1</v>
      </c>
      <c r="E37" s="19" t="s">
        <v>2</v>
      </c>
      <c r="I37" s="1">
        <f t="shared" si="16"/>
        <v>0.19705785465592029</v>
      </c>
      <c r="J37" s="2">
        <f t="shared" si="17"/>
        <v>0.19705785465592029</v>
      </c>
      <c r="K37" s="3">
        <f t="shared" si="18"/>
        <v>0.19705785465592029</v>
      </c>
      <c r="L37" s="2">
        <f t="shared" si="19"/>
        <v>0.19779702336169425</v>
      </c>
      <c r="M37" s="2">
        <f t="shared" si="20"/>
        <v>0.19779702336169425</v>
      </c>
      <c r="N37" s="4">
        <f t="shared" si="21"/>
        <v>0.19779702336169425</v>
      </c>
      <c r="O37" s="6">
        <v>20</v>
      </c>
      <c r="P37" s="3">
        <f t="shared" si="22"/>
        <v>20</v>
      </c>
      <c r="Q37" s="5">
        <f t="shared" si="23"/>
        <v>20</v>
      </c>
    </row>
    <row r="38" spans="2:17" x14ac:dyDescent="0.3">
      <c r="B38" s="28"/>
      <c r="C38" s="18" t="s">
        <v>11</v>
      </c>
      <c r="D38" s="26">
        <v>32000</v>
      </c>
      <c r="E38" s="26"/>
      <c r="I38" s="1">
        <f t="shared" si="16"/>
        <v>0.19241450984924213</v>
      </c>
      <c r="J38" s="2">
        <f t="shared" si="17"/>
        <v>0.19241450984924213</v>
      </c>
      <c r="K38" s="3">
        <f t="shared" si="18"/>
        <v>0.19241450984924213</v>
      </c>
      <c r="L38" s="2">
        <f t="shared" si="19"/>
        <v>0.1931446311532353</v>
      </c>
      <c r="M38" s="2">
        <f t="shared" si="20"/>
        <v>0.1931446311532353</v>
      </c>
      <c r="N38" s="4">
        <f t="shared" si="21"/>
        <v>0.1931446311532353</v>
      </c>
      <c r="O38" s="6">
        <v>25</v>
      </c>
      <c r="P38" s="3">
        <f t="shared" si="22"/>
        <v>25</v>
      </c>
      <c r="Q38" s="5">
        <f t="shared" si="23"/>
        <v>25</v>
      </c>
    </row>
    <row r="39" spans="2:17" x14ac:dyDescent="0.3">
      <c r="B39" s="28"/>
      <c r="C39" s="18" t="s">
        <v>10</v>
      </c>
      <c r="D39" s="26">
        <f>(1-6.873*0.000001*D38)^4.26</f>
        <v>0.34711613692395921</v>
      </c>
      <c r="E39" s="26"/>
      <c r="I39" s="1">
        <f t="shared" si="16"/>
        <v>0.18898693510734366</v>
      </c>
      <c r="J39" s="2">
        <f t="shared" si="17"/>
        <v>0.18898693510734366</v>
      </c>
      <c r="K39" s="3">
        <f t="shared" si="18"/>
        <v>0.18898693510734366</v>
      </c>
      <c r="L39" s="2">
        <f t="shared" si="19"/>
        <v>0.1897103778967929</v>
      </c>
      <c r="M39" s="2">
        <f t="shared" si="20"/>
        <v>0.1897103778967929</v>
      </c>
      <c r="N39" s="4">
        <f t="shared" si="21"/>
        <v>0.1897103778967929</v>
      </c>
      <c r="O39" s="6">
        <v>30</v>
      </c>
      <c r="P39" s="3">
        <f t="shared" si="22"/>
        <v>30</v>
      </c>
      <c r="Q39" s="5">
        <f t="shared" si="23"/>
        <v>30</v>
      </c>
    </row>
    <row r="40" spans="2:17" x14ac:dyDescent="0.3">
      <c r="B40" s="28"/>
      <c r="C40" s="19" t="s">
        <v>12</v>
      </c>
      <c r="D40" s="20">
        <v>18.82</v>
      </c>
      <c r="E40" s="20">
        <v>18.739999999999998</v>
      </c>
      <c r="I40" s="1">
        <f t="shared" si="16"/>
        <v>0.18632302556782843</v>
      </c>
      <c r="J40" s="2">
        <f t="shared" si="17"/>
        <v>0.18632302556782843</v>
      </c>
      <c r="K40" s="3">
        <f t="shared" si="18"/>
        <v>0.18632302556782843</v>
      </c>
      <c r="L40" s="2">
        <f t="shared" si="19"/>
        <v>0.18704127781879409</v>
      </c>
      <c r="M40" s="2">
        <f t="shared" si="20"/>
        <v>0.18704127781879409</v>
      </c>
      <c r="N40" s="4">
        <f t="shared" si="21"/>
        <v>0.18704127781879409</v>
      </c>
      <c r="O40" s="6">
        <v>35</v>
      </c>
      <c r="P40" s="3">
        <f t="shared" si="22"/>
        <v>35</v>
      </c>
      <c r="Q40" s="5">
        <f t="shared" si="23"/>
        <v>35</v>
      </c>
    </row>
    <row r="41" spans="2:17" x14ac:dyDescent="0.3">
      <c r="B41" s="28"/>
      <c r="C41" s="19" t="s">
        <v>0</v>
      </c>
      <c r="D41" s="20">
        <v>1.2426E-2</v>
      </c>
      <c r="E41" s="20">
        <v>1.252313E-2</v>
      </c>
      <c r="I41" s="1">
        <f t="shared" si="16"/>
        <v>0.18417570991268811</v>
      </c>
      <c r="J41" s="2">
        <f t="shared" si="17"/>
        <v>0.18417570991268811</v>
      </c>
      <c r="K41" s="3">
        <f t="shared" si="18"/>
        <v>0.18417570991268811</v>
      </c>
      <c r="L41" s="2">
        <f t="shared" si="19"/>
        <v>0.18488977819104541</v>
      </c>
      <c r="M41" s="2">
        <f t="shared" si="20"/>
        <v>0.18488977819104541</v>
      </c>
      <c r="N41" s="4">
        <f t="shared" si="21"/>
        <v>0.18488977819104541</v>
      </c>
      <c r="O41" s="6">
        <v>40</v>
      </c>
      <c r="P41" s="3">
        <f t="shared" si="22"/>
        <v>40</v>
      </c>
      <c r="Q41" s="5">
        <f t="shared" si="23"/>
        <v>40</v>
      </c>
    </row>
    <row r="42" spans="2:17" x14ac:dyDescent="0.3">
      <c r="B42" s="28"/>
      <c r="C42" s="19" t="s">
        <v>13</v>
      </c>
      <c r="D42" s="26">
        <v>5.6800000000000003E-2</v>
      </c>
      <c r="E42" s="26"/>
      <c r="I42" s="1">
        <f t="shared" si="16"/>
        <v>0.18239705689098809</v>
      </c>
      <c r="J42" s="2">
        <f t="shared" si="17"/>
        <v>0.18239705689098809</v>
      </c>
      <c r="K42" s="3">
        <f t="shared" si="18"/>
        <v>0.18239705689098809</v>
      </c>
      <c r="L42" s="2">
        <f t="shared" si="19"/>
        <v>0.18310765952352628</v>
      </c>
      <c r="M42" s="2">
        <f t="shared" si="20"/>
        <v>0.18310765952352628</v>
      </c>
      <c r="N42" s="4">
        <f t="shared" si="21"/>
        <v>0.18310765952352628</v>
      </c>
      <c r="O42" s="6">
        <v>45</v>
      </c>
      <c r="P42" s="3">
        <f t="shared" si="22"/>
        <v>45</v>
      </c>
      <c r="Q42" s="5">
        <f t="shared" si="23"/>
        <v>45</v>
      </c>
    </row>
    <row r="43" spans="2:17" x14ac:dyDescent="0.3">
      <c r="B43" s="28"/>
      <c r="C43" s="19" t="s">
        <v>14</v>
      </c>
      <c r="D43" s="26">
        <f>0.002297*D39</f>
        <v>7.9732576651433431E-4</v>
      </c>
      <c r="E43" s="26"/>
      <c r="I43" s="1">
        <f t="shared" si="16"/>
        <v>0.18089236931249866</v>
      </c>
      <c r="J43" s="2">
        <f t="shared" si="17"/>
        <v>0.18089236931249866</v>
      </c>
      <c r="K43" s="3">
        <f t="shared" si="18"/>
        <v>0.18089236931249866</v>
      </c>
      <c r="L43" s="2">
        <f t="shared" si="19"/>
        <v>0.18160004011170464</v>
      </c>
      <c r="M43" s="2">
        <f t="shared" si="20"/>
        <v>0.18160004011170464</v>
      </c>
      <c r="N43" s="4">
        <f t="shared" si="21"/>
        <v>0.18160004011170464</v>
      </c>
      <c r="O43" s="6">
        <v>50</v>
      </c>
      <c r="P43" s="3">
        <f t="shared" si="22"/>
        <v>50</v>
      </c>
      <c r="Q43" s="5">
        <f t="shared" si="23"/>
        <v>50</v>
      </c>
    </row>
    <row r="44" spans="2:17" x14ac:dyDescent="0.3">
      <c r="B44" s="28"/>
      <c r="C44" s="21" t="s">
        <v>15</v>
      </c>
      <c r="D44" s="26">
        <f>300/60</f>
        <v>5</v>
      </c>
      <c r="E44" s="26"/>
      <c r="I44" s="1">
        <f t="shared" si="16"/>
        <v>0.17959784244124796</v>
      </c>
      <c r="J44" s="2">
        <f t="shared" si="17"/>
        <v>0.17959784244124796</v>
      </c>
      <c r="K44" s="3">
        <f t="shared" si="18"/>
        <v>0.17959784244124796</v>
      </c>
      <c r="L44" s="2">
        <f t="shared" si="19"/>
        <v>0.18030299089821836</v>
      </c>
      <c r="M44" s="2">
        <f t="shared" si="20"/>
        <v>0.18030299089821836</v>
      </c>
      <c r="N44" s="4">
        <f t="shared" si="21"/>
        <v>0.18030299089821836</v>
      </c>
      <c r="O44" s="6">
        <v>55</v>
      </c>
      <c r="P44" s="3">
        <f t="shared" si="22"/>
        <v>55</v>
      </c>
      <c r="Q44" s="5">
        <f t="shared" si="23"/>
        <v>55</v>
      </c>
    </row>
    <row r="45" spans="2:17" x14ac:dyDescent="0.3">
      <c r="I45" s="1">
        <f t="shared" si="16"/>
        <v>0.1784687079694785</v>
      </c>
      <c r="J45" s="2">
        <f t="shared" si="17"/>
        <v>0.1784687079694785</v>
      </c>
      <c r="K45" s="3">
        <f t="shared" si="18"/>
        <v>0.1784687079694785</v>
      </c>
      <c r="L45" s="2">
        <f t="shared" si="19"/>
        <v>0.17917165634576224</v>
      </c>
      <c r="M45" s="2">
        <f t="shared" si="20"/>
        <v>0.17917165634576224</v>
      </c>
      <c r="N45" s="4">
        <f t="shared" si="21"/>
        <v>0.17917165634576224</v>
      </c>
      <c r="O45" s="6">
        <v>60</v>
      </c>
      <c r="P45" s="3">
        <f t="shared" si="22"/>
        <v>60</v>
      </c>
      <c r="Q45" s="5">
        <f t="shared" si="23"/>
        <v>60</v>
      </c>
    </row>
    <row r="46" spans="2:17" x14ac:dyDescent="0.3">
      <c r="I46" s="1">
        <f t="shared" si="16"/>
        <v>0.17747250355220257</v>
      </c>
      <c r="J46" s="2">
        <f t="shared" si="17"/>
        <v>0.17747250355220257</v>
      </c>
      <c r="K46" s="3">
        <f t="shared" si="18"/>
        <v>0.17747250355220257</v>
      </c>
      <c r="L46" s="2">
        <f t="shared" si="19"/>
        <v>0.17817351085755703</v>
      </c>
      <c r="M46" s="2">
        <f t="shared" si="20"/>
        <v>0.17817351085755703</v>
      </c>
      <c r="N46" s="4">
        <f t="shared" si="21"/>
        <v>0.17817351085755703</v>
      </c>
      <c r="O46" s="6">
        <v>65</v>
      </c>
      <c r="P46" s="3">
        <f t="shared" si="22"/>
        <v>65</v>
      </c>
      <c r="Q46" s="5">
        <f t="shared" si="23"/>
        <v>65</v>
      </c>
    </row>
    <row r="47" spans="2:17" x14ac:dyDescent="0.3">
      <c r="I47" s="1">
        <f t="shared" si="16"/>
        <v>0.17658503946961973</v>
      </c>
      <c r="J47" s="2">
        <f t="shared" si="17"/>
        <v>0.17658503946961973</v>
      </c>
      <c r="K47" s="3">
        <f t="shared" si="18"/>
        <v>0.17658503946961973</v>
      </c>
      <c r="L47" s="2">
        <f t="shared" si="19"/>
        <v>0.17728431758094373</v>
      </c>
      <c r="M47" s="2">
        <f t="shared" si="20"/>
        <v>0.17728431758094373</v>
      </c>
      <c r="N47" s="4">
        <f t="shared" si="21"/>
        <v>0.17728431758094373</v>
      </c>
      <c r="O47" s="6">
        <v>70</v>
      </c>
      <c r="P47" s="3">
        <f t="shared" si="22"/>
        <v>70</v>
      </c>
      <c r="Q47" s="5">
        <f t="shared" si="23"/>
        <v>70</v>
      </c>
    </row>
    <row r="48" spans="2:17" x14ac:dyDescent="0.3">
      <c r="I48" s="1">
        <f t="shared" si="16"/>
        <v>0.17578787159540263</v>
      </c>
      <c r="J48" s="2">
        <f t="shared" si="17"/>
        <v>0.17578787159540263</v>
      </c>
      <c r="K48" s="3">
        <f t="shared" si="18"/>
        <v>0.17578787159540263</v>
      </c>
      <c r="L48" s="2">
        <f t="shared" si="19"/>
        <v>0.17648559645183276</v>
      </c>
      <c r="M48" s="2">
        <f t="shared" si="20"/>
        <v>0.17648559645183276</v>
      </c>
      <c r="N48" s="4">
        <f t="shared" si="21"/>
        <v>0.17648559645183276</v>
      </c>
      <c r="O48" s="6">
        <v>75</v>
      </c>
      <c r="P48" s="3">
        <f t="shared" si="22"/>
        <v>75</v>
      </c>
      <c r="Q48" s="5">
        <f t="shared" si="23"/>
        <v>75</v>
      </c>
    </row>
    <row r="49" spans="9:17" x14ac:dyDescent="0.3">
      <c r="I49" s="1">
        <f t="shared" si="16"/>
        <v>0.17506665800852197</v>
      </c>
      <c r="J49" s="2">
        <f t="shared" si="17"/>
        <v>0.17506665800852197</v>
      </c>
      <c r="K49" s="3">
        <f t="shared" si="18"/>
        <v>0.17506665800852197</v>
      </c>
      <c r="L49" s="2">
        <f t="shared" si="19"/>
        <v>0.17576297760444232</v>
      </c>
      <c r="M49" s="2">
        <f t="shared" si="20"/>
        <v>0.17576297760444232</v>
      </c>
      <c r="N49" s="4">
        <f t="shared" si="21"/>
        <v>0.17576297760444232</v>
      </c>
      <c r="O49" s="6">
        <v>80</v>
      </c>
      <c r="P49" s="3">
        <f t="shared" si="22"/>
        <v>80</v>
      </c>
      <c r="Q49" s="5">
        <f t="shared" si="23"/>
        <v>80</v>
      </c>
    </row>
    <row r="50" spans="9:17" x14ac:dyDescent="0.3">
      <c r="I50" s="1">
        <f t="shared" si="16"/>
        <v>0.17441005585781832</v>
      </c>
      <c r="J50" s="2">
        <f t="shared" si="17"/>
        <v>0.17441005585781832</v>
      </c>
      <c r="K50" s="3">
        <f t="shared" si="18"/>
        <v>0.17441005585781832</v>
      </c>
      <c r="L50" s="2">
        <f t="shared" si="19"/>
        <v>0.17510509608644742</v>
      </c>
      <c r="M50" s="2">
        <f t="shared" si="20"/>
        <v>0.17510509608644742</v>
      </c>
      <c r="N50" s="4">
        <f t="shared" si="21"/>
        <v>0.17510509608644742</v>
      </c>
      <c r="O50" s="6">
        <v>85</v>
      </c>
      <c r="P50" s="3">
        <f t="shared" si="22"/>
        <v>85</v>
      </c>
      <c r="Q50" s="5">
        <f t="shared" si="23"/>
        <v>85</v>
      </c>
    </row>
    <row r="51" spans="9:17" x14ac:dyDescent="0.3">
      <c r="I51" s="1">
        <f t="shared" si="16"/>
        <v>0.17380896039549998</v>
      </c>
      <c r="J51" s="2">
        <f t="shared" si="17"/>
        <v>0.17380896039549998</v>
      </c>
      <c r="K51" s="3">
        <f t="shared" si="18"/>
        <v>0.17380896039549998</v>
      </c>
      <c r="L51" s="2">
        <f t="shared" si="19"/>
        <v>0.17450282940976042</v>
      </c>
      <c r="M51" s="2">
        <f t="shared" si="20"/>
        <v>0.17450282940976042</v>
      </c>
      <c r="N51" s="4">
        <f t="shared" si="21"/>
        <v>0.17450282940976042</v>
      </c>
      <c r="O51" s="6">
        <v>90</v>
      </c>
      <c r="P51" s="3">
        <f t="shared" si="22"/>
        <v>90</v>
      </c>
      <c r="Q51" s="5">
        <f t="shared" si="23"/>
        <v>90</v>
      </c>
    </row>
    <row r="52" spans="9:17" x14ac:dyDescent="0.3">
      <c r="I52" s="1">
        <f t="shared" si="16"/>
        <v>0.17325596743134256</v>
      </c>
      <c r="J52" s="2">
        <f t="shared" si="17"/>
        <v>0.17325596743134256</v>
      </c>
      <c r="K52" s="3">
        <f t="shared" si="18"/>
        <v>0.17325596743134256</v>
      </c>
      <c r="L52" s="2">
        <f t="shared" si="19"/>
        <v>0.17394875895734035</v>
      </c>
      <c r="M52" s="2">
        <f t="shared" si="20"/>
        <v>0.17394875895734035</v>
      </c>
      <c r="N52" s="4">
        <f t="shared" si="21"/>
        <v>0.17394875895734035</v>
      </c>
      <c r="O52" s="6">
        <v>95</v>
      </c>
      <c r="P52" s="3">
        <f t="shared" si="22"/>
        <v>95</v>
      </c>
      <c r="Q52" s="5">
        <f t="shared" si="23"/>
        <v>95</v>
      </c>
    </row>
    <row r="53" spans="9:17" x14ac:dyDescent="0.3">
      <c r="I53" s="1">
        <f t="shared" si="16"/>
        <v>0.17274498560518292</v>
      </c>
      <c r="J53" s="2">
        <f t="shared" si="17"/>
        <v>0.17274498560518292</v>
      </c>
      <c r="K53" s="3">
        <f t="shared" si="18"/>
        <v>0.17274498560518292</v>
      </c>
      <c r="L53" s="2">
        <f t="shared" si="19"/>
        <v>0.17343678150021286</v>
      </c>
      <c r="M53" s="2">
        <f t="shared" si="20"/>
        <v>0.17343678150021286</v>
      </c>
      <c r="N53" s="4">
        <f t="shared" si="21"/>
        <v>0.17343678150021286</v>
      </c>
      <c r="O53" s="6">
        <v>100</v>
      </c>
      <c r="P53" s="3">
        <f t="shared" si="22"/>
        <v>100</v>
      </c>
      <c r="Q53" s="5">
        <f t="shared" si="23"/>
        <v>100</v>
      </c>
    </row>
    <row r="54" spans="9:17" ht="15" thickBot="1" x14ac:dyDescent="0.35">
      <c r="I54" s="1">
        <f t="shared" si="16"/>
        <v>0.17227095150576402</v>
      </c>
      <c r="J54" s="14">
        <f t="shared" si="17"/>
        <v>0.17227095150576402</v>
      </c>
      <c r="K54" s="15">
        <f t="shared" si="18"/>
        <v>0.17227095150576402</v>
      </c>
      <c r="L54" s="2">
        <f t="shared" si="19"/>
        <v>0.17296182376123373</v>
      </c>
      <c r="M54" s="14">
        <f t="shared" si="20"/>
        <v>0.17296182376123373</v>
      </c>
      <c r="N54" s="16">
        <f t="shared" si="21"/>
        <v>0.17296182376123373</v>
      </c>
      <c r="O54" s="7">
        <v>105</v>
      </c>
      <c r="P54" s="15">
        <f t="shared" si="22"/>
        <v>105</v>
      </c>
      <c r="Q54" s="17">
        <f>O54*W76_map</f>
        <v>105</v>
      </c>
    </row>
    <row r="55" spans="9:17" x14ac:dyDescent="0.3">
      <c r="I55" s="1">
        <f t="shared" ref="I55:I59" si="24">RoC/sig/SQRT(2*O55/ro/SQRT(CD0_50/K_high))+1/sig/LOD_50_high</f>
        <v>0.17182961687609336</v>
      </c>
      <c r="J55" s="2">
        <f t="shared" ref="J55:J59" si="25">I55*W50_map</f>
        <v>0.17182961687609336</v>
      </c>
      <c r="K55" s="3">
        <f t="shared" ref="K55:K59" si="26">J55*T50_map</f>
        <v>0.17182961687609336</v>
      </c>
      <c r="L55" s="2">
        <f t="shared" ref="L55:L59" si="27">RoC/sig/SQRT(2*O55/ro/SQRT(CD0_76/K_high))+1/sig/LOD_76_high</f>
        <v>0.17251962920582403</v>
      </c>
      <c r="M55" s="2">
        <f t="shared" ref="M55:M59" si="28">L55*W76_map</f>
        <v>0.17251962920582403</v>
      </c>
      <c r="N55" s="4">
        <f t="shared" ref="N55:N59" si="29">M55*T76_map</f>
        <v>0.17251962920582403</v>
      </c>
      <c r="O55" s="6">
        <v>110</v>
      </c>
      <c r="P55" s="3">
        <f t="shared" ref="P55:P59" si="30">O55*W50_map</f>
        <v>110</v>
      </c>
      <c r="Q55" s="5">
        <f t="shared" ref="Q55:Q59" si="31">O55*W76_map</f>
        <v>110</v>
      </c>
    </row>
    <row r="56" spans="9:17" ht="15" thickBot="1" x14ac:dyDescent="0.35">
      <c r="I56" s="1">
        <f t="shared" si="24"/>
        <v>0.17141738729450834</v>
      </c>
      <c r="J56" s="14">
        <f t="shared" si="25"/>
        <v>0.17141738729450834</v>
      </c>
      <c r="K56" s="15">
        <f t="shared" si="26"/>
        <v>0.17141738729450834</v>
      </c>
      <c r="L56" s="2">
        <f t="shared" si="27"/>
        <v>0.17210659640871101</v>
      </c>
      <c r="M56" s="14">
        <f t="shared" si="28"/>
        <v>0.17210659640871101</v>
      </c>
      <c r="N56" s="16">
        <f t="shared" si="29"/>
        <v>0.17210659640871101</v>
      </c>
      <c r="O56" s="7">
        <v>115</v>
      </c>
      <c r="P56" s="15">
        <f t="shared" si="30"/>
        <v>115</v>
      </c>
      <c r="Q56" s="17">
        <f t="shared" si="31"/>
        <v>115</v>
      </c>
    </row>
    <row r="57" spans="9:17" x14ac:dyDescent="0.3">
      <c r="I57" s="1">
        <f t="shared" si="24"/>
        <v>0.17103119823423368</v>
      </c>
      <c r="J57" s="2">
        <f t="shared" si="25"/>
        <v>0.17103119823423368</v>
      </c>
      <c r="K57" s="3">
        <f t="shared" si="26"/>
        <v>0.17103119823423368</v>
      </c>
      <c r="L57" s="2">
        <f t="shared" si="27"/>
        <v>0.17171965487199164</v>
      </c>
      <c r="M57" s="2">
        <f t="shared" si="28"/>
        <v>0.17171965487199164</v>
      </c>
      <c r="N57" s="4">
        <f t="shared" si="29"/>
        <v>0.17171965487199164</v>
      </c>
      <c r="O57" s="6">
        <v>120</v>
      </c>
      <c r="P57" s="3">
        <f t="shared" si="30"/>
        <v>120</v>
      </c>
      <c r="Q57" s="5">
        <f t="shared" si="31"/>
        <v>120</v>
      </c>
    </row>
    <row r="58" spans="9:17" ht="15" thickBot="1" x14ac:dyDescent="0.35">
      <c r="I58" s="1">
        <f t="shared" si="24"/>
        <v>0.17066841867904231</v>
      </c>
      <c r="J58" s="14">
        <f t="shared" si="25"/>
        <v>0.17066841867904231</v>
      </c>
      <c r="K58" s="15">
        <f t="shared" si="26"/>
        <v>0.17066841867904231</v>
      </c>
      <c r="L58" s="2">
        <f t="shared" si="27"/>
        <v>0.17135616845299192</v>
      </c>
      <c r="M58" s="14">
        <f t="shared" si="28"/>
        <v>0.17135616845299192</v>
      </c>
      <c r="N58" s="16">
        <f t="shared" si="29"/>
        <v>0.17135616845299192</v>
      </c>
      <c r="O58" s="7">
        <v>125</v>
      </c>
      <c r="P58" s="15">
        <f t="shared" si="30"/>
        <v>125</v>
      </c>
      <c r="Q58" s="17">
        <f t="shared" si="31"/>
        <v>125</v>
      </c>
    </row>
    <row r="59" spans="9:17" x14ac:dyDescent="0.3">
      <c r="I59" s="1">
        <f t="shared" si="24"/>
        <v>0.17032677533532986</v>
      </c>
      <c r="J59" s="2">
        <f t="shared" si="25"/>
        <v>0.17032677533532986</v>
      </c>
      <c r="K59" s="3">
        <f t="shared" si="26"/>
        <v>0.17032677533532986</v>
      </c>
      <c r="L59" s="2">
        <f t="shared" si="27"/>
        <v>0.17101385942867098</v>
      </c>
      <c r="M59" s="2">
        <f t="shared" si="28"/>
        <v>0.17101385942867098</v>
      </c>
      <c r="N59" s="4">
        <f t="shared" si="29"/>
        <v>0.17101385942867098</v>
      </c>
      <c r="O59" s="6">
        <v>130</v>
      </c>
      <c r="P59" s="3">
        <f t="shared" si="30"/>
        <v>130</v>
      </c>
      <c r="Q59" s="5">
        <f t="shared" si="31"/>
        <v>130</v>
      </c>
    </row>
    <row r="61" spans="9:17" ht="15" thickBot="1" x14ac:dyDescent="0.35"/>
    <row r="62" spans="9:17" ht="15" thickBot="1" x14ac:dyDescent="0.35">
      <c r="I62" s="22" t="s">
        <v>3</v>
      </c>
      <c r="J62" s="23"/>
      <c r="K62" s="23"/>
      <c r="L62" s="23"/>
      <c r="M62" s="23"/>
      <c r="N62" s="24"/>
      <c r="O62" s="22" t="s">
        <v>4</v>
      </c>
      <c r="P62" s="23"/>
      <c r="Q62" s="24"/>
    </row>
    <row r="63" spans="9:17" ht="15" thickBot="1" x14ac:dyDescent="0.35">
      <c r="I63" s="11"/>
      <c r="J63" s="12">
        <v>1</v>
      </c>
      <c r="K63" s="12">
        <v>1</v>
      </c>
      <c r="L63" s="12"/>
      <c r="M63" s="12">
        <v>1</v>
      </c>
      <c r="N63" s="12">
        <v>1</v>
      </c>
      <c r="O63" s="12"/>
      <c r="P63" s="12">
        <f>W50_map</f>
        <v>1</v>
      </c>
      <c r="Q63" s="13">
        <f>W76_map</f>
        <v>1</v>
      </c>
    </row>
    <row r="64" spans="9:17" ht="15" thickBot="1" x14ac:dyDescent="0.35">
      <c r="I64" s="8" t="s">
        <v>1</v>
      </c>
      <c r="J64" s="9" t="s">
        <v>7</v>
      </c>
      <c r="K64" s="9" t="s">
        <v>8</v>
      </c>
      <c r="L64" s="9" t="s">
        <v>2</v>
      </c>
      <c r="M64" s="9" t="s">
        <v>7</v>
      </c>
      <c r="N64" s="9" t="s">
        <v>8</v>
      </c>
      <c r="O64" s="9" t="s">
        <v>4</v>
      </c>
      <c r="P64" s="9" t="s">
        <v>5</v>
      </c>
      <c r="Q64" s="10" t="s">
        <v>6</v>
      </c>
    </row>
    <row r="65" spans="2:17" x14ac:dyDescent="0.3">
      <c r="I65" s="1">
        <f t="shared" ref="I65:I84" si="32">RoC/sig/SQRT(2*O65/ro/SQRT(CD0_50/K_low))+1/sig/LOD_50_low</f>
        <v>0.22213708780363617</v>
      </c>
      <c r="J65" s="2">
        <f t="shared" ref="J65:J84" si="33">I65*W50_map</f>
        <v>0.22213708780363617</v>
      </c>
      <c r="K65" s="3">
        <f t="shared" ref="K65:K84" si="34">J65*T50_map</f>
        <v>0.22213708780363617</v>
      </c>
      <c r="L65" s="2">
        <f t="shared" ref="L65:L84" si="35">RoC/sig/SQRT(2*O65/ro/SQRT(CD0_76/K_low))+1/sig/LOD_76_low</f>
        <v>0.22280064514203912</v>
      </c>
      <c r="M65" s="2">
        <f t="shared" ref="M65:M84" si="36">L65*W76_map</f>
        <v>0.22280064514203912</v>
      </c>
      <c r="N65" s="4">
        <f t="shared" ref="N65:N84" si="37">M65*T76_map</f>
        <v>0.22280064514203912</v>
      </c>
      <c r="O65" s="2">
        <v>10</v>
      </c>
      <c r="P65" s="3">
        <f t="shared" ref="P65:P84" si="38">O65*W50_map</f>
        <v>10</v>
      </c>
      <c r="Q65" s="5">
        <f t="shared" ref="Q65:Q84" si="39">O65*W76_map</f>
        <v>10</v>
      </c>
    </row>
    <row r="66" spans="2:17" x14ac:dyDescent="0.3">
      <c r="I66" s="1">
        <f t="shared" si="32"/>
        <v>0.21102371635040049</v>
      </c>
      <c r="J66" s="2">
        <f t="shared" si="33"/>
        <v>0.21102371635040049</v>
      </c>
      <c r="K66" s="3">
        <f t="shared" si="34"/>
        <v>0.21102371635040049</v>
      </c>
      <c r="L66" s="2">
        <f t="shared" si="35"/>
        <v>0.21166561965687969</v>
      </c>
      <c r="M66" s="2">
        <f t="shared" si="36"/>
        <v>0.21166561965687969</v>
      </c>
      <c r="N66" s="4">
        <f t="shared" si="37"/>
        <v>0.21166561965687969</v>
      </c>
      <c r="O66" s="6">
        <v>15</v>
      </c>
      <c r="P66" s="3">
        <f t="shared" si="38"/>
        <v>15</v>
      </c>
      <c r="Q66" s="5">
        <f t="shared" si="39"/>
        <v>15</v>
      </c>
    </row>
    <row r="67" spans="2:17" x14ac:dyDescent="0.3">
      <c r="I67" s="1">
        <f t="shared" si="32"/>
        <v>0.20439882901116255</v>
      </c>
      <c r="J67" s="2">
        <f t="shared" si="33"/>
        <v>0.20439882901116255</v>
      </c>
      <c r="K67" s="3">
        <f t="shared" si="34"/>
        <v>0.20439882901116255</v>
      </c>
      <c r="L67" s="2">
        <f t="shared" si="35"/>
        <v>0.20502782394662775</v>
      </c>
      <c r="M67" s="2">
        <f t="shared" si="36"/>
        <v>0.20502782394662775</v>
      </c>
      <c r="N67" s="4">
        <f t="shared" si="37"/>
        <v>0.20502782394662775</v>
      </c>
      <c r="O67" s="6">
        <v>20</v>
      </c>
      <c r="P67" s="3">
        <f t="shared" si="38"/>
        <v>20</v>
      </c>
      <c r="Q67" s="5">
        <f t="shared" si="39"/>
        <v>20</v>
      </c>
    </row>
    <row r="68" spans="2:17" x14ac:dyDescent="0.3">
      <c r="B68" s="28" t="s">
        <v>18</v>
      </c>
      <c r="C68" s="26" t="s">
        <v>9</v>
      </c>
      <c r="D68" s="26"/>
      <c r="E68" s="26"/>
      <c r="I68" s="1">
        <f t="shared" si="32"/>
        <v>0.19987778485036053</v>
      </c>
      <c r="J68" s="2">
        <f t="shared" si="33"/>
        <v>0.19987778485036053</v>
      </c>
      <c r="K68" s="3">
        <f t="shared" si="34"/>
        <v>0.19987778485036053</v>
      </c>
      <c r="L68" s="2">
        <f t="shared" si="35"/>
        <v>0.20049797068275577</v>
      </c>
      <c r="M68" s="2">
        <f t="shared" si="36"/>
        <v>0.20049797068275577</v>
      </c>
      <c r="N68" s="4">
        <f t="shared" si="37"/>
        <v>0.20049797068275577</v>
      </c>
      <c r="O68" s="6">
        <v>25</v>
      </c>
      <c r="P68" s="3">
        <f t="shared" si="38"/>
        <v>25</v>
      </c>
      <c r="Q68" s="5">
        <f t="shared" si="39"/>
        <v>25</v>
      </c>
    </row>
    <row r="69" spans="2:17" x14ac:dyDescent="0.3">
      <c r="B69" s="28"/>
      <c r="C69" s="19"/>
      <c r="D69" s="19" t="s">
        <v>1</v>
      </c>
      <c r="E69" s="19" t="s">
        <v>2</v>
      </c>
      <c r="I69" s="1">
        <f t="shared" si="32"/>
        <v>0.19654048869473462</v>
      </c>
      <c r="J69" s="2">
        <f t="shared" si="33"/>
        <v>0.19654048869473462</v>
      </c>
      <c r="K69" s="3">
        <f t="shared" si="34"/>
        <v>0.19654048869473462</v>
      </c>
      <c r="L69" s="2">
        <f t="shared" si="35"/>
        <v>0.19715417191738652</v>
      </c>
      <c r="M69" s="2">
        <f t="shared" si="36"/>
        <v>0.19715417191738652</v>
      </c>
      <c r="N69" s="4">
        <f t="shared" si="37"/>
        <v>0.19715417191738652</v>
      </c>
      <c r="O69" s="6">
        <v>30</v>
      </c>
      <c r="P69" s="3">
        <f t="shared" si="38"/>
        <v>30</v>
      </c>
      <c r="Q69" s="5">
        <f t="shared" si="39"/>
        <v>30</v>
      </c>
    </row>
    <row r="70" spans="2:17" x14ac:dyDescent="0.3">
      <c r="B70" s="28"/>
      <c r="C70" s="18" t="s">
        <v>11</v>
      </c>
      <c r="D70" s="26">
        <v>32000</v>
      </c>
      <c r="E70" s="26"/>
      <c r="I70" s="1">
        <f t="shared" si="32"/>
        <v>0.19394674363164804</v>
      </c>
      <c r="J70" s="2">
        <f t="shared" si="33"/>
        <v>0.19394674363164804</v>
      </c>
      <c r="K70" s="3">
        <f t="shared" si="34"/>
        <v>0.19394674363164804</v>
      </c>
      <c r="L70" s="2">
        <f t="shared" si="35"/>
        <v>0.19455537302894779</v>
      </c>
      <c r="M70" s="2">
        <f t="shared" si="36"/>
        <v>0.19455537302894779</v>
      </c>
      <c r="N70" s="4">
        <f t="shared" si="37"/>
        <v>0.19455537302894779</v>
      </c>
      <c r="O70" s="6">
        <v>35</v>
      </c>
      <c r="P70" s="3">
        <f t="shared" si="38"/>
        <v>35</v>
      </c>
      <c r="Q70" s="5">
        <f t="shared" si="39"/>
        <v>35</v>
      </c>
    </row>
    <row r="71" spans="2:17" x14ac:dyDescent="0.3">
      <c r="B71" s="28"/>
      <c r="C71" s="18" t="s">
        <v>10</v>
      </c>
      <c r="D71" s="26">
        <f>(1-6.873*0.000001*D70)^4.26</f>
        <v>0.34711613692395921</v>
      </c>
      <c r="E71" s="26"/>
      <c r="I71" s="1">
        <f t="shared" si="32"/>
        <v>0.19185598593256256</v>
      </c>
      <c r="J71" s="2">
        <f t="shared" si="33"/>
        <v>0.19185598593256256</v>
      </c>
      <c r="K71" s="3">
        <f t="shared" si="34"/>
        <v>0.19185598593256256</v>
      </c>
      <c r="L71" s="2">
        <f t="shared" si="35"/>
        <v>0.19246054155853637</v>
      </c>
      <c r="M71" s="2">
        <f t="shared" si="36"/>
        <v>0.19246054155853637</v>
      </c>
      <c r="N71" s="4">
        <f t="shared" si="37"/>
        <v>0.19246054155853637</v>
      </c>
      <c r="O71" s="6">
        <v>40</v>
      </c>
      <c r="P71" s="3">
        <f t="shared" si="38"/>
        <v>40</v>
      </c>
      <c r="Q71" s="5">
        <f t="shared" si="39"/>
        <v>40</v>
      </c>
    </row>
    <row r="72" spans="2:17" x14ac:dyDescent="0.3">
      <c r="B72" s="28"/>
      <c r="C72" s="19" t="s">
        <v>12</v>
      </c>
      <c r="D72" s="20">
        <v>17.829999999999998</v>
      </c>
      <c r="E72" s="20">
        <v>17.77</v>
      </c>
      <c r="I72" s="1">
        <f t="shared" si="32"/>
        <v>0.19012418069460468</v>
      </c>
      <c r="J72" s="2">
        <f t="shared" si="33"/>
        <v>0.19012418069460468</v>
      </c>
      <c r="K72" s="3">
        <f t="shared" si="34"/>
        <v>0.19012418069460468</v>
      </c>
      <c r="L72" s="2">
        <f t="shared" si="35"/>
        <v>0.19072536195609638</v>
      </c>
      <c r="M72" s="2">
        <f t="shared" si="36"/>
        <v>0.19072536195609638</v>
      </c>
      <c r="N72" s="4">
        <f t="shared" si="37"/>
        <v>0.19072536195609638</v>
      </c>
      <c r="O72" s="6">
        <v>45</v>
      </c>
      <c r="P72" s="3">
        <f t="shared" si="38"/>
        <v>45</v>
      </c>
      <c r="Q72" s="5">
        <f t="shared" si="39"/>
        <v>45</v>
      </c>
    </row>
    <row r="73" spans="2:17" x14ac:dyDescent="0.3">
      <c r="B73" s="28"/>
      <c r="C73" s="19" t="s">
        <v>0</v>
      </c>
      <c r="D73" s="20">
        <v>1.2426E-2</v>
      </c>
      <c r="E73" s="20">
        <v>1.252313E-2</v>
      </c>
      <c r="I73" s="1">
        <f t="shared" si="32"/>
        <v>0.18865912494841561</v>
      </c>
      <c r="J73" s="2">
        <f t="shared" si="33"/>
        <v>0.18865912494841561</v>
      </c>
      <c r="K73" s="3">
        <f t="shared" si="34"/>
        <v>0.18865912494841561</v>
      </c>
      <c r="L73" s="2">
        <f t="shared" si="35"/>
        <v>0.18925745159787249</v>
      </c>
      <c r="M73" s="2">
        <f t="shared" si="36"/>
        <v>0.18925745159787249</v>
      </c>
      <c r="N73" s="4">
        <f t="shared" si="37"/>
        <v>0.18925745159787249</v>
      </c>
      <c r="O73" s="6">
        <v>50</v>
      </c>
      <c r="P73" s="3">
        <f t="shared" si="38"/>
        <v>50</v>
      </c>
      <c r="Q73" s="5">
        <f t="shared" si="39"/>
        <v>50</v>
      </c>
    </row>
    <row r="74" spans="2:17" x14ac:dyDescent="0.3">
      <c r="B74" s="28"/>
      <c r="C74" s="19" t="s">
        <v>13</v>
      </c>
      <c r="D74" s="26">
        <v>6.3200000000000006E-2</v>
      </c>
      <c r="E74" s="26"/>
      <c r="I74" s="1">
        <f t="shared" si="32"/>
        <v>0.18739869450528937</v>
      </c>
      <c r="J74" s="2">
        <f t="shared" si="33"/>
        <v>0.18739869450528937</v>
      </c>
      <c r="K74" s="3">
        <f t="shared" si="34"/>
        <v>0.18739869450528937</v>
      </c>
      <c r="L74" s="2">
        <f t="shared" si="35"/>
        <v>0.18799456524825847</v>
      </c>
      <c r="M74" s="2">
        <f t="shared" si="36"/>
        <v>0.18799456524825847</v>
      </c>
      <c r="N74" s="4">
        <f t="shared" si="37"/>
        <v>0.18799456524825847</v>
      </c>
      <c r="O74" s="6">
        <v>55</v>
      </c>
      <c r="P74" s="3">
        <f t="shared" si="38"/>
        <v>55</v>
      </c>
      <c r="Q74" s="5">
        <f t="shared" si="39"/>
        <v>55</v>
      </c>
    </row>
    <row r="75" spans="2:17" x14ac:dyDescent="0.3">
      <c r="B75" s="28"/>
      <c r="C75" s="19" t="s">
        <v>14</v>
      </c>
      <c r="D75" s="26">
        <f>0.002297*D71</f>
        <v>7.9732576651433431E-4</v>
      </c>
      <c r="E75" s="26"/>
      <c r="I75" s="1">
        <f t="shared" si="32"/>
        <v>0.18629930020594471</v>
      </c>
      <c r="J75" s="2">
        <f t="shared" si="33"/>
        <v>0.18629930020594471</v>
      </c>
      <c r="K75" s="3">
        <f t="shared" si="34"/>
        <v>0.18629930020594471</v>
      </c>
      <c r="L75" s="2">
        <f t="shared" si="35"/>
        <v>0.18689302881595668</v>
      </c>
      <c r="M75" s="2">
        <f t="shared" si="36"/>
        <v>0.18689302881595668</v>
      </c>
      <c r="N75" s="4">
        <f t="shared" si="37"/>
        <v>0.18689302881595668</v>
      </c>
      <c r="O75" s="6">
        <v>60</v>
      </c>
      <c r="P75" s="3">
        <f t="shared" si="38"/>
        <v>60</v>
      </c>
      <c r="Q75" s="5">
        <f t="shared" si="39"/>
        <v>60</v>
      </c>
    </row>
    <row r="76" spans="2:17" x14ac:dyDescent="0.3">
      <c r="B76" s="28"/>
      <c r="C76" s="21" t="s">
        <v>15</v>
      </c>
      <c r="D76" s="26">
        <f>300/60</f>
        <v>5</v>
      </c>
      <c r="E76" s="26"/>
      <c r="I76" s="1">
        <f t="shared" si="32"/>
        <v>0.18532933472821131</v>
      </c>
      <c r="J76" s="2">
        <f t="shared" si="33"/>
        <v>0.18532933472821131</v>
      </c>
      <c r="K76" s="3">
        <f t="shared" si="34"/>
        <v>0.18532933472821131</v>
      </c>
      <c r="L76" s="2">
        <f t="shared" si="35"/>
        <v>0.18592117339298853</v>
      </c>
      <c r="M76" s="2">
        <f t="shared" si="36"/>
        <v>0.18592117339298853</v>
      </c>
      <c r="N76" s="4">
        <f t="shared" si="37"/>
        <v>0.18592117339298853</v>
      </c>
      <c r="O76" s="6">
        <v>65</v>
      </c>
      <c r="P76" s="3">
        <f t="shared" si="38"/>
        <v>65</v>
      </c>
      <c r="Q76" s="5">
        <f t="shared" si="39"/>
        <v>65</v>
      </c>
    </row>
    <row r="77" spans="2:17" x14ac:dyDescent="0.3">
      <c r="I77" s="1">
        <f t="shared" si="32"/>
        <v>0.18446524548316706</v>
      </c>
      <c r="J77" s="2">
        <f t="shared" si="33"/>
        <v>0.18446524548316706</v>
      </c>
      <c r="K77" s="3">
        <f t="shared" si="34"/>
        <v>0.18446524548316706</v>
      </c>
      <c r="L77" s="2">
        <f t="shared" si="35"/>
        <v>0.1850554004990016</v>
      </c>
      <c r="M77" s="2">
        <f t="shared" si="36"/>
        <v>0.1850554004990016</v>
      </c>
      <c r="N77" s="4">
        <f t="shared" si="37"/>
        <v>0.1850554004990016</v>
      </c>
      <c r="O77" s="6">
        <v>70</v>
      </c>
      <c r="P77" s="3">
        <f t="shared" si="38"/>
        <v>70</v>
      </c>
      <c r="Q77" s="5">
        <f t="shared" si="39"/>
        <v>70</v>
      </c>
    </row>
    <row r="78" spans="2:17" x14ac:dyDescent="0.3">
      <c r="I78" s="1">
        <f t="shared" si="32"/>
        <v>0.18368907414268748</v>
      </c>
      <c r="J78" s="2">
        <f t="shared" si="33"/>
        <v>0.18368907414268748</v>
      </c>
      <c r="K78" s="3">
        <f t="shared" si="34"/>
        <v>0.18368907414268748</v>
      </c>
      <c r="L78" s="2">
        <f t="shared" si="35"/>
        <v>0.18427771681467067</v>
      </c>
      <c r="M78" s="2">
        <f t="shared" si="36"/>
        <v>0.18427771681467067</v>
      </c>
      <c r="N78" s="4">
        <f t="shared" si="37"/>
        <v>0.18427771681467067</v>
      </c>
      <c r="O78" s="6">
        <v>75</v>
      </c>
      <c r="P78" s="3">
        <f t="shared" si="38"/>
        <v>75</v>
      </c>
      <c r="Q78" s="5">
        <f t="shared" si="39"/>
        <v>75</v>
      </c>
    </row>
    <row r="79" spans="2:17" x14ac:dyDescent="0.3">
      <c r="I79" s="1">
        <f t="shared" si="32"/>
        <v>0.18298685653632574</v>
      </c>
      <c r="J79" s="2">
        <f t="shared" si="33"/>
        <v>0.18298685653632574</v>
      </c>
      <c r="K79" s="3">
        <f t="shared" si="34"/>
        <v>0.18298685653632574</v>
      </c>
      <c r="L79" s="2">
        <f t="shared" si="35"/>
        <v>0.18357413096083069</v>
      </c>
      <c r="M79" s="2">
        <f t="shared" si="36"/>
        <v>0.18357413096083069</v>
      </c>
      <c r="N79" s="4">
        <f t="shared" si="37"/>
        <v>0.18357413096083069</v>
      </c>
      <c r="O79" s="6">
        <v>80</v>
      </c>
      <c r="P79" s="3">
        <f t="shared" si="38"/>
        <v>80</v>
      </c>
      <c r="Q79" s="5">
        <f t="shared" si="39"/>
        <v>80</v>
      </c>
    </row>
    <row r="80" spans="2:17" x14ac:dyDescent="0.3">
      <c r="I80" s="1">
        <f t="shared" si="32"/>
        <v>0.18234754857127017</v>
      </c>
      <c r="J80" s="2">
        <f t="shared" si="33"/>
        <v>0.18234754857127017</v>
      </c>
      <c r="K80" s="3">
        <f t="shared" si="34"/>
        <v>0.18234754857127017</v>
      </c>
      <c r="L80" s="2">
        <f t="shared" si="35"/>
        <v>0.18293357732562518</v>
      </c>
      <c r="M80" s="2">
        <f t="shared" si="36"/>
        <v>0.18293357732562518</v>
      </c>
      <c r="N80" s="4">
        <f t="shared" si="37"/>
        <v>0.18293357732562518</v>
      </c>
      <c r="O80" s="6">
        <v>85</v>
      </c>
      <c r="P80" s="3">
        <f t="shared" si="38"/>
        <v>85</v>
      </c>
      <c r="Q80" s="5">
        <f t="shared" si="39"/>
        <v>85</v>
      </c>
    </row>
    <row r="81" spans="2:17" x14ac:dyDescent="0.3">
      <c r="I81" s="1">
        <f t="shared" si="32"/>
        <v>0.18176228530887134</v>
      </c>
      <c r="J81" s="2">
        <f t="shared" si="33"/>
        <v>0.18176228530887134</v>
      </c>
      <c r="K81" s="3">
        <f t="shared" si="34"/>
        <v>0.18176228530887134</v>
      </c>
      <c r="L81" s="2">
        <f t="shared" si="35"/>
        <v>0.1823471736973688</v>
      </c>
      <c r="M81" s="2">
        <f t="shared" si="36"/>
        <v>0.1823471736973688</v>
      </c>
      <c r="N81" s="4">
        <f t="shared" si="37"/>
        <v>0.1823471736973688</v>
      </c>
      <c r="O81" s="6">
        <v>90</v>
      </c>
      <c r="P81" s="3">
        <f t="shared" si="38"/>
        <v>90</v>
      </c>
      <c r="Q81" s="5">
        <f t="shared" si="39"/>
        <v>90</v>
      </c>
    </row>
    <row r="82" spans="2:17" x14ac:dyDescent="0.3">
      <c r="I82" s="1">
        <f t="shared" si="32"/>
        <v>0.18122385757721277</v>
      </c>
      <c r="J82" s="2">
        <f t="shared" si="33"/>
        <v>0.18122385757721277</v>
      </c>
      <c r="K82" s="3">
        <f t="shared" si="34"/>
        <v>0.18122385757721277</v>
      </c>
      <c r="L82" s="2">
        <f t="shared" si="35"/>
        <v>0.18180769685731507</v>
      </c>
      <c r="M82" s="2">
        <f t="shared" si="36"/>
        <v>0.18180769685731507</v>
      </c>
      <c r="N82" s="4">
        <f t="shared" si="37"/>
        <v>0.18180769685731507</v>
      </c>
      <c r="O82" s="6">
        <v>95</v>
      </c>
      <c r="P82" s="3">
        <f t="shared" si="38"/>
        <v>95</v>
      </c>
      <c r="Q82" s="5">
        <f t="shared" si="39"/>
        <v>95</v>
      </c>
    </row>
    <row r="83" spans="2:17" x14ac:dyDescent="0.3">
      <c r="I83" s="1">
        <f t="shared" si="32"/>
        <v>0.18072633445592476</v>
      </c>
      <c r="J83" s="2">
        <f t="shared" si="33"/>
        <v>0.18072633445592476</v>
      </c>
      <c r="K83" s="3">
        <f t="shared" si="34"/>
        <v>0.18072633445592476</v>
      </c>
      <c r="L83" s="2">
        <f t="shared" si="35"/>
        <v>0.18130920432889469</v>
      </c>
      <c r="M83" s="2">
        <f t="shared" si="36"/>
        <v>0.18130920432889469</v>
      </c>
      <c r="N83" s="4">
        <f t="shared" si="37"/>
        <v>0.18130920432889469</v>
      </c>
      <c r="O83" s="6">
        <v>100</v>
      </c>
      <c r="P83" s="3">
        <f t="shared" si="38"/>
        <v>100</v>
      </c>
      <c r="Q83" s="5">
        <f t="shared" si="39"/>
        <v>100</v>
      </c>
    </row>
    <row r="84" spans="2:17" ht="15" thickBot="1" x14ac:dyDescent="0.35">
      <c r="I84" s="1">
        <f t="shared" si="32"/>
        <v>0.18026478589848907</v>
      </c>
      <c r="J84" s="14">
        <f t="shared" si="33"/>
        <v>0.18026478589848907</v>
      </c>
      <c r="K84" s="15">
        <f t="shared" si="34"/>
        <v>0.18026478589848907</v>
      </c>
      <c r="L84" s="2">
        <f t="shared" si="35"/>
        <v>0.180846756459559</v>
      </c>
      <c r="M84" s="14">
        <f t="shared" si="36"/>
        <v>0.180846756459559</v>
      </c>
      <c r="N84" s="16">
        <f t="shared" si="37"/>
        <v>0.180846756459559</v>
      </c>
      <c r="O84" s="7">
        <v>105</v>
      </c>
      <c r="P84" s="15">
        <f t="shared" si="38"/>
        <v>105</v>
      </c>
      <c r="Q84" s="17">
        <f t="shared" si="39"/>
        <v>105</v>
      </c>
    </row>
    <row r="85" spans="2:17" x14ac:dyDescent="0.3">
      <c r="I85" s="1">
        <f t="shared" ref="I85:I89" si="40">RoC/sig/SQRT(2*O85/ro/SQRT(CD0_50/K_low))+1/sig/LOD_50_low</f>
        <v>0.17983507554237621</v>
      </c>
      <c r="J85" s="2">
        <f t="shared" ref="J85:J89" si="41">I85*W50_map</f>
        <v>0.17983507554237621</v>
      </c>
      <c r="K85" s="3">
        <f t="shared" ref="K85:K89" si="42">J85*T50_map</f>
        <v>0.17983507554237621</v>
      </c>
      <c r="L85" s="2">
        <f t="shared" ref="L85:L89" si="43">RoC/sig/SQRT(2*O85/ro/SQRT(CD0_76/K_low))+1/sig/LOD_76_low</f>
        <v>0.18041620882721471</v>
      </c>
      <c r="M85" s="2">
        <f t="shared" ref="M85:M89" si="44">L85*W76_map</f>
        <v>0.18041620882721471</v>
      </c>
      <c r="N85" s="4">
        <f t="shared" ref="N85:N89" si="45">M85*T76_map</f>
        <v>0.18041620882721471</v>
      </c>
      <c r="O85" s="6">
        <v>110</v>
      </c>
      <c r="P85" s="3">
        <f t="shared" ref="P85:P89" si="46">O85*W50_map</f>
        <v>110</v>
      </c>
      <c r="Q85" s="5">
        <f t="shared" ref="Q85:Q89" si="47">O85*W76_map</f>
        <v>110</v>
      </c>
    </row>
    <row r="86" spans="2:17" ht="15" thickBot="1" x14ac:dyDescent="0.35">
      <c r="I86" s="1">
        <f t="shared" si="40"/>
        <v>0.17943370363907618</v>
      </c>
      <c r="J86" s="14">
        <f t="shared" si="41"/>
        <v>0.17943370363907618</v>
      </c>
      <c r="K86" s="15">
        <f t="shared" si="42"/>
        <v>0.17943370363907618</v>
      </c>
      <c r="L86" s="2">
        <f t="shared" si="43"/>
        <v>0.18001405486420904</v>
      </c>
      <c r="M86" s="14">
        <f t="shared" si="44"/>
        <v>0.18001405486420904</v>
      </c>
      <c r="N86" s="16">
        <f t="shared" si="45"/>
        <v>0.18001405486420904</v>
      </c>
      <c r="O86" s="7">
        <v>115</v>
      </c>
      <c r="P86" s="15">
        <f t="shared" si="46"/>
        <v>115</v>
      </c>
      <c r="Q86" s="17">
        <f t="shared" si="47"/>
        <v>115</v>
      </c>
    </row>
    <row r="87" spans="2:17" x14ac:dyDescent="0.3">
      <c r="I87" s="1">
        <f t="shared" si="40"/>
        <v>0.17905768637811179</v>
      </c>
      <c r="J87" s="2">
        <f t="shared" si="41"/>
        <v>0.17905768637811179</v>
      </c>
      <c r="K87" s="3">
        <f t="shared" si="42"/>
        <v>0.17905768637811179</v>
      </c>
      <c r="L87" s="2">
        <f t="shared" si="43"/>
        <v>0.17963730494621008</v>
      </c>
      <c r="M87" s="2">
        <f t="shared" si="44"/>
        <v>0.17963730494621008</v>
      </c>
      <c r="N87" s="4">
        <f t="shared" si="45"/>
        <v>0.17963730494621008</v>
      </c>
      <c r="O87" s="6">
        <v>120</v>
      </c>
      <c r="P87" s="3">
        <f t="shared" si="46"/>
        <v>120</v>
      </c>
      <c r="Q87" s="5">
        <f t="shared" si="47"/>
        <v>120</v>
      </c>
    </row>
    <row r="88" spans="2:17" ht="15" thickBot="1" x14ac:dyDescent="0.35">
      <c r="I88" s="1">
        <f t="shared" si="40"/>
        <v>0.1787044620413584</v>
      </c>
      <c r="J88" s="14">
        <f t="shared" si="41"/>
        <v>0.1787044620413584</v>
      </c>
      <c r="K88" s="15">
        <f t="shared" si="42"/>
        <v>0.1787044620413584</v>
      </c>
      <c r="L88" s="2">
        <f t="shared" si="43"/>
        <v>0.1792833923636713</v>
      </c>
      <c r="M88" s="14">
        <f t="shared" si="44"/>
        <v>0.1792833923636713</v>
      </c>
      <c r="N88" s="16">
        <f t="shared" si="45"/>
        <v>0.1792833923636713</v>
      </c>
      <c r="O88" s="7">
        <v>125</v>
      </c>
      <c r="P88" s="15">
        <f t="shared" si="46"/>
        <v>125</v>
      </c>
      <c r="Q88" s="17">
        <f t="shared" si="47"/>
        <v>125</v>
      </c>
    </row>
    <row r="89" spans="2:17" x14ac:dyDescent="0.3">
      <c r="I89" s="1">
        <f t="shared" si="40"/>
        <v>0.17837181721128964</v>
      </c>
      <c r="J89" s="2">
        <f t="shared" si="41"/>
        <v>0.17837181721128964</v>
      </c>
      <c r="K89" s="3">
        <f t="shared" si="42"/>
        <v>0.17837181721128964</v>
      </c>
      <c r="L89" s="2">
        <f t="shared" si="43"/>
        <v>0.17895009938629639</v>
      </c>
      <c r="M89" s="2">
        <f t="shared" si="44"/>
        <v>0.17895009938629639</v>
      </c>
      <c r="N89" s="4">
        <f t="shared" si="45"/>
        <v>0.17895009938629639</v>
      </c>
      <c r="O89" s="6">
        <v>130</v>
      </c>
      <c r="P89" s="3">
        <f t="shared" si="46"/>
        <v>130</v>
      </c>
      <c r="Q89" s="5">
        <f t="shared" si="47"/>
        <v>130</v>
      </c>
    </row>
    <row r="91" spans="2:17" ht="15" thickBot="1" x14ac:dyDescent="0.35"/>
    <row r="92" spans="2:17" ht="15" thickBot="1" x14ac:dyDescent="0.35">
      <c r="I92" s="22" t="s">
        <v>3</v>
      </c>
      <c r="J92" s="23"/>
      <c r="K92" s="23"/>
      <c r="L92" s="23"/>
      <c r="M92" s="23"/>
      <c r="N92" s="24"/>
      <c r="O92" s="22" t="s">
        <v>4</v>
      </c>
      <c r="P92" s="23"/>
      <c r="Q92" s="24"/>
    </row>
    <row r="93" spans="2:17" ht="15" thickBot="1" x14ac:dyDescent="0.35">
      <c r="I93" s="11"/>
      <c r="J93" s="12">
        <v>1</v>
      </c>
      <c r="K93" s="12">
        <v>1</v>
      </c>
      <c r="L93" s="12"/>
      <c r="M93" s="12">
        <v>1</v>
      </c>
      <c r="N93" s="12">
        <v>1</v>
      </c>
      <c r="O93" s="12"/>
      <c r="P93" s="12">
        <f>W50_map</f>
        <v>1</v>
      </c>
      <c r="Q93" s="13">
        <f>W76_map</f>
        <v>1</v>
      </c>
    </row>
    <row r="94" spans="2:17" ht="15" thickBot="1" x14ac:dyDescent="0.35">
      <c r="I94" s="8" t="s">
        <v>1</v>
      </c>
      <c r="J94" s="9" t="s">
        <v>7</v>
      </c>
      <c r="K94" s="9" t="s">
        <v>8</v>
      </c>
      <c r="L94" s="9" t="s">
        <v>2</v>
      </c>
      <c r="M94" s="9" t="s">
        <v>7</v>
      </c>
      <c r="N94" s="9" t="s">
        <v>8</v>
      </c>
      <c r="O94" s="9" t="s">
        <v>4</v>
      </c>
      <c r="P94" s="9" t="s">
        <v>5</v>
      </c>
      <c r="Q94" s="10" t="s">
        <v>6</v>
      </c>
    </row>
    <row r="95" spans="2:17" x14ac:dyDescent="0.3">
      <c r="I95" s="1">
        <f>1/D99/D100</f>
        <v>0.22720736541689879</v>
      </c>
      <c r="J95" s="2">
        <f t="shared" ref="J95:J114" si="48">I95*W50_map</f>
        <v>0.22720736541689879</v>
      </c>
      <c r="K95" s="3">
        <f t="shared" ref="K95:K114" si="49">J95*T50_map</f>
        <v>0.22720736541689879</v>
      </c>
      <c r="L95" s="2">
        <f>1/D99/E100</f>
        <v>0.22797452590789563</v>
      </c>
      <c r="M95" s="2">
        <f t="shared" ref="M95:M114" si="50">L95*W76_map</f>
        <v>0.22797452590789563</v>
      </c>
      <c r="N95" s="4">
        <f t="shared" ref="N95:N114" si="51">M95*T76_map</f>
        <v>0.22797452590789563</v>
      </c>
      <c r="O95" s="2">
        <v>10</v>
      </c>
      <c r="P95" s="3">
        <f t="shared" ref="P95:P114" si="52">O95*W50_map</f>
        <v>10</v>
      </c>
      <c r="Q95" s="5">
        <f t="shared" ref="Q95:Q114" si="53">O95*W76_map</f>
        <v>10</v>
      </c>
    </row>
    <row r="96" spans="2:17" x14ac:dyDescent="0.3">
      <c r="B96" s="27" t="s">
        <v>19</v>
      </c>
      <c r="C96" s="26" t="s">
        <v>9</v>
      </c>
      <c r="D96" s="26"/>
      <c r="E96" s="26"/>
      <c r="I96" s="1">
        <f>I95</f>
        <v>0.22720736541689879</v>
      </c>
      <c r="J96" s="2">
        <f t="shared" si="48"/>
        <v>0.22720736541689879</v>
      </c>
      <c r="K96" s="3">
        <f t="shared" si="49"/>
        <v>0.22720736541689879</v>
      </c>
      <c r="L96" s="2">
        <f>L95</f>
        <v>0.22797452590789563</v>
      </c>
      <c r="M96" s="2">
        <f t="shared" si="50"/>
        <v>0.22797452590789563</v>
      </c>
      <c r="N96" s="4">
        <f t="shared" si="51"/>
        <v>0.22797452590789563</v>
      </c>
      <c r="O96" s="6">
        <v>15</v>
      </c>
      <c r="P96" s="3">
        <f t="shared" si="52"/>
        <v>15</v>
      </c>
      <c r="Q96" s="5">
        <f t="shared" si="53"/>
        <v>15</v>
      </c>
    </row>
    <row r="97" spans="2:17" x14ac:dyDescent="0.3">
      <c r="B97" s="27"/>
      <c r="C97" s="19"/>
      <c r="D97" s="19" t="s">
        <v>1</v>
      </c>
      <c r="E97" s="19" t="s">
        <v>2</v>
      </c>
      <c r="I97" s="1">
        <f t="shared" ref="I97:I119" si="54">I96</f>
        <v>0.22720736541689879</v>
      </c>
      <c r="J97" s="2">
        <f t="shared" si="48"/>
        <v>0.22720736541689879</v>
      </c>
      <c r="K97" s="3">
        <f t="shared" si="49"/>
        <v>0.22720736541689879</v>
      </c>
      <c r="L97" s="2">
        <f t="shared" ref="L97:L119" si="55">L96</f>
        <v>0.22797452590789563</v>
      </c>
      <c r="M97" s="2">
        <f t="shared" si="50"/>
        <v>0.22797452590789563</v>
      </c>
      <c r="N97" s="4">
        <f t="shared" si="51"/>
        <v>0.22797452590789563</v>
      </c>
      <c r="O97" s="6">
        <v>20</v>
      </c>
      <c r="P97" s="3">
        <f t="shared" si="52"/>
        <v>20</v>
      </c>
      <c r="Q97" s="5">
        <f t="shared" si="53"/>
        <v>20</v>
      </c>
    </row>
    <row r="98" spans="2:17" x14ac:dyDescent="0.3">
      <c r="B98" s="27"/>
      <c r="C98" s="18" t="s">
        <v>11</v>
      </c>
      <c r="D98" s="26">
        <v>40000</v>
      </c>
      <c r="E98" s="26"/>
      <c r="I98" s="1">
        <f t="shared" si="54"/>
        <v>0.22720736541689879</v>
      </c>
      <c r="J98" s="2">
        <f t="shared" si="48"/>
        <v>0.22720736541689879</v>
      </c>
      <c r="K98" s="3">
        <f t="shared" si="49"/>
        <v>0.22720736541689879</v>
      </c>
      <c r="L98" s="2">
        <f t="shared" si="55"/>
        <v>0.22797452590789563</v>
      </c>
      <c r="M98" s="2">
        <f t="shared" si="50"/>
        <v>0.22797452590789563</v>
      </c>
      <c r="N98" s="4">
        <f t="shared" si="51"/>
        <v>0.22797452590789563</v>
      </c>
      <c r="O98" s="6">
        <v>25</v>
      </c>
      <c r="P98" s="3">
        <f t="shared" si="52"/>
        <v>25</v>
      </c>
      <c r="Q98" s="5">
        <f t="shared" si="53"/>
        <v>25</v>
      </c>
    </row>
    <row r="99" spans="2:17" x14ac:dyDescent="0.3">
      <c r="B99" s="27"/>
      <c r="C99" s="18" t="s">
        <v>10</v>
      </c>
      <c r="D99" s="26">
        <f>D103/0.002378</f>
        <v>0.24684608915054668</v>
      </c>
      <c r="E99" s="26"/>
      <c r="I99" s="1">
        <f t="shared" si="54"/>
        <v>0.22720736541689879</v>
      </c>
      <c r="J99" s="2">
        <f t="shared" si="48"/>
        <v>0.22720736541689879</v>
      </c>
      <c r="K99" s="3">
        <f t="shared" si="49"/>
        <v>0.22720736541689879</v>
      </c>
      <c r="L99" s="2">
        <f t="shared" si="55"/>
        <v>0.22797452590789563</v>
      </c>
      <c r="M99" s="2">
        <f t="shared" si="50"/>
        <v>0.22797452590789563</v>
      </c>
      <c r="N99" s="4">
        <f t="shared" si="51"/>
        <v>0.22797452590789563</v>
      </c>
      <c r="O99" s="6">
        <v>30</v>
      </c>
      <c r="P99" s="3">
        <f t="shared" si="52"/>
        <v>30</v>
      </c>
      <c r="Q99" s="5">
        <f t="shared" si="53"/>
        <v>30</v>
      </c>
    </row>
    <row r="100" spans="2:17" x14ac:dyDescent="0.3">
      <c r="B100" s="27"/>
      <c r="C100" s="19" t="s">
        <v>12</v>
      </c>
      <c r="D100" s="20">
        <v>17.829999999999998</v>
      </c>
      <c r="E100" s="20">
        <v>17.77</v>
      </c>
      <c r="I100" s="1">
        <f t="shared" si="54"/>
        <v>0.22720736541689879</v>
      </c>
      <c r="J100" s="2">
        <f t="shared" si="48"/>
        <v>0.22720736541689879</v>
      </c>
      <c r="K100" s="3">
        <f t="shared" si="49"/>
        <v>0.22720736541689879</v>
      </c>
      <c r="L100" s="2">
        <f t="shared" si="55"/>
        <v>0.22797452590789563</v>
      </c>
      <c r="M100" s="2">
        <f t="shared" si="50"/>
        <v>0.22797452590789563</v>
      </c>
      <c r="N100" s="4">
        <f t="shared" si="51"/>
        <v>0.22797452590789563</v>
      </c>
      <c r="O100" s="6">
        <v>35</v>
      </c>
      <c r="P100" s="3">
        <f t="shared" si="52"/>
        <v>35</v>
      </c>
      <c r="Q100" s="5">
        <f t="shared" si="53"/>
        <v>35</v>
      </c>
    </row>
    <row r="101" spans="2:17" x14ac:dyDescent="0.3">
      <c r="B101" s="27"/>
      <c r="C101" s="19" t="s">
        <v>0</v>
      </c>
      <c r="D101" s="20">
        <v>1.2426E-2</v>
      </c>
      <c r="E101" s="20">
        <v>1.252313E-2</v>
      </c>
      <c r="I101" s="1">
        <f t="shared" si="54"/>
        <v>0.22720736541689879</v>
      </c>
      <c r="J101" s="2">
        <f t="shared" si="48"/>
        <v>0.22720736541689879</v>
      </c>
      <c r="K101" s="3">
        <f t="shared" si="49"/>
        <v>0.22720736541689879</v>
      </c>
      <c r="L101" s="2">
        <f t="shared" si="55"/>
        <v>0.22797452590789563</v>
      </c>
      <c r="M101" s="2">
        <f t="shared" si="50"/>
        <v>0.22797452590789563</v>
      </c>
      <c r="N101" s="4">
        <f t="shared" si="51"/>
        <v>0.22797452590789563</v>
      </c>
      <c r="O101" s="6">
        <v>40</v>
      </c>
      <c r="P101" s="3">
        <f t="shared" si="52"/>
        <v>40</v>
      </c>
      <c r="Q101" s="5">
        <f t="shared" si="53"/>
        <v>40</v>
      </c>
    </row>
    <row r="102" spans="2:17" x14ac:dyDescent="0.3">
      <c r="B102" s="27"/>
      <c r="C102" s="19" t="s">
        <v>13</v>
      </c>
      <c r="D102" s="26">
        <v>6.3200000000000006E-2</v>
      </c>
      <c r="E102" s="26"/>
      <c r="I102" s="1">
        <f t="shared" si="54"/>
        <v>0.22720736541689879</v>
      </c>
      <c r="J102" s="2">
        <f t="shared" si="48"/>
        <v>0.22720736541689879</v>
      </c>
      <c r="K102" s="3">
        <f t="shared" si="49"/>
        <v>0.22720736541689879</v>
      </c>
      <c r="L102" s="2">
        <f t="shared" si="55"/>
        <v>0.22797452590789563</v>
      </c>
      <c r="M102" s="2">
        <f t="shared" si="50"/>
        <v>0.22797452590789563</v>
      </c>
      <c r="N102" s="4">
        <f t="shared" si="51"/>
        <v>0.22797452590789563</v>
      </c>
      <c r="O102" s="6">
        <v>45</v>
      </c>
      <c r="P102" s="3">
        <f t="shared" si="52"/>
        <v>45</v>
      </c>
      <c r="Q102" s="5">
        <f t="shared" si="53"/>
        <v>45</v>
      </c>
    </row>
    <row r="103" spans="2:17" x14ac:dyDescent="0.3">
      <c r="B103" s="27"/>
      <c r="C103" s="19" t="s">
        <v>14</v>
      </c>
      <c r="D103" s="26">
        <v>5.8699999999999996E-4</v>
      </c>
      <c r="E103" s="26"/>
      <c r="I103" s="1">
        <f t="shared" si="54"/>
        <v>0.22720736541689879</v>
      </c>
      <c r="J103" s="2">
        <f t="shared" si="48"/>
        <v>0.22720736541689879</v>
      </c>
      <c r="K103" s="3">
        <f t="shared" si="49"/>
        <v>0.22720736541689879</v>
      </c>
      <c r="L103" s="2">
        <f t="shared" si="55"/>
        <v>0.22797452590789563</v>
      </c>
      <c r="M103" s="2">
        <f t="shared" si="50"/>
        <v>0.22797452590789563</v>
      </c>
      <c r="N103" s="4">
        <f t="shared" si="51"/>
        <v>0.22797452590789563</v>
      </c>
      <c r="O103" s="6">
        <v>50</v>
      </c>
      <c r="P103" s="3">
        <f t="shared" si="52"/>
        <v>50</v>
      </c>
      <c r="Q103" s="5">
        <f t="shared" si="53"/>
        <v>50</v>
      </c>
    </row>
    <row r="104" spans="2:17" x14ac:dyDescent="0.3">
      <c r="B104" s="27"/>
      <c r="C104" s="21"/>
      <c r="D104" s="26"/>
      <c r="E104" s="26"/>
      <c r="I104" s="1">
        <f t="shared" si="54"/>
        <v>0.22720736541689879</v>
      </c>
      <c r="J104" s="2">
        <f t="shared" si="48"/>
        <v>0.22720736541689879</v>
      </c>
      <c r="K104" s="3">
        <f t="shared" si="49"/>
        <v>0.22720736541689879</v>
      </c>
      <c r="L104" s="2">
        <f t="shared" si="55"/>
        <v>0.22797452590789563</v>
      </c>
      <c r="M104" s="2">
        <f t="shared" si="50"/>
        <v>0.22797452590789563</v>
      </c>
      <c r="N104" s="4">
        <f t="shared" si="51"/>
        <v>0.22797452590789563</v>
      </c>
      <c r="O104" s="6">
        <v>55</v>
      </c>
      <c r="P104" s="3">
        <f t="shared" si="52"/>
        <v>55</v>
      </c>
      <c r="Q104" s="5">
        <f t="shared" si="53"/>
        <v>55</v>
      </c>
    </row>
    <row r="105" spans="2:17" x14ac:dyDescent="0.3">
      <c r="I105" s="1">
        <f t="shared" si="54"/>
        <v>0.22720736541689879</v>
      </c>
      <c r="J105" s="2">
        <f t="shared" si="48"/>
        <v>0.22720736541689879</v>
      </c>
      <c r="K105" s="3">
        <f t="shared" si="49"/>
        <v>0.22720736541689879</v>
      </c>
      <c r="L105" s="2">
        <f t="shared" si="55"/>
        <v>0.22797452590789563</v>
      </c>
      <c r="M105" s="2">
        <f t="shared" si="50"/>
        <v>0.22797452590789563</v>
      </c>
      <c r="N105" s="4">
        <f t="shared" si="51"/>
        <v>0.22797452590789563</v>
      </c>
      <c r="O105" s="6">
        <v>60</v>
      </c>
      <c r="P105" s="3">
        <f t="shared" si="52"/>
        <v>60</v>
      </c>
      <c r="Q105" s="5">
        <f t="shared" si="53"/>
        <v>60</v>
      </c>
    </row>
    <row r="106" spans="2:17" x14ac:dyDescent="0.3">
      <c r="I106" s="1">
        <f t="shared" si="54"/>
        <v>0.22720736541689879</v>
      </c>
      <c r="J106" s="2">
        <f t="shared" si="48"/>
        <v>0.22720736541689879</v>
      </c>
      <c r="K106" s="3">
        <f t="shared" si="49"/>
        <v>0.22720736541689879</v>
      </c>
      <c r="L106" s="2">
        <f t="shared" si="55"/>
        <v>0.22797452590789563</v>
      </c>
      <c r="M106" s="2">
        <f t="shared" si="50"/>
        <v>0.22797452590789563</v>
      </c>
      <c r="N106" s="4">
        <f t="shared" si="51"/>
        <v>0.22797452590789563</v>
      </c>
      <c r="O106" s="6">
        <v>65</v>
      </c>
      <c r="P106" s="3">
        <f t="shared" si="52"/>
        <v>65</v>
      </c>
      <c r="Q106" s="5">
        <f t="shared" si="53"/>
        <v>65</v>
      </c>
    </row>
    <row r="107" spans="2:17" x14ac:dyDescent="0.3">
      <c r="I107" s="1">
        <f t="shared" si="54"/>
        <v>0.22720736541689879</v>
      </c>
      <c r="J107" s="2">
        <f t="shared" si="48"/>
        <v>0.22720736541689879</v>
      </c>
      <c r="K107" s="3">
        <f t="shared" si="49"/>
        <v>0.22720736541689879</v>
      </c>
      <c r="L107" s="2">
        <f t="shared" si="55"/>
        <v>0.22797452590789563</v>
      </c>
      <c r="M107" s="2">
        <f t="shared" si="50"/>
        <v>0.22797452590789563</v>
      </c>
      <c r="N107" s="4">
        <f t="shared" si="51"/>
        <v>0.22797452590789563</v>
      </c>
      <c r="O107" s="6">
        <v>70</v>
      </c>
      <c r="P107" s="3">
        <f t="shared" si="52"/>
        <v>70</v>
      </c>
      <c r="Q107" s="5">
        <f t="shared" si="53"/>
        <v>70</v>
      </c>
    </row>
    <row r="108" spans="2:17" x14ac:dyDescent="0.3">
      <c r="I108" s="1">
        <f t="shared" si="54"/>
        <v>0.22720736541689879</v>
      </c>
      <c r="J108" s="2">
        <f t="shared" si="48"/>
        <v>0.22720736541689879</v>
      </c>
      <c r="K108" s="3">
        <f t="shared" si="49"/>
        <v>0.22720736541689879</v>
      </c>
      <c r="L108" s="2">
        <f t="shared" si="55"/>
        <v>0.22797452590789563</v>
      </c>
      <c r="M108" s="2">
        <f t="shared" si="50"/>
        <v>0.22797452590789563</v>
      </c>
      <c r="N108" s="4">
        <f t="shared" si="51"/>
        <v>0.22797452590789563</v>
      </c>
      <c r="O108" s="6">
        <v>75</v>
      </c>
      <c r="P108" s="3">
        <f t="shared" si="52"/>
        <v>75</v>
      </c>
      <c r="Q108" s="5">
        <f t="shared" si="53"/>
        <v>75</v>
      </c>
    </row>
    <row r="109" spans="2:17" x14ac:dyDescent="0.3">
      <c r="I109" s="1">
        <f t="shared" si="54"/>
        <v>0.22720736541689879</v>
      </c>
      <c r="J109" s="2">
        <f t="shared" si="48"/>
        <v>0.22720736541689879</v>
      </c>
      <c r="K109" s="3">
        <f t="shared" si="49"/>
        <v>0.22720736541689879</v>
      </c>
      <c r="L109" s="2">
        <f t="shared" si="55"/>
        <v>0.22797452590789563</v>
      </c>
      <c r="M109" s="2">
        <f t="shared" si="50"/>
        <v>0.22797452590789563</v>
      </c>
      <c r="N109" s="4">
        <f t="shared" si="51"/>
        <v>0.22797452590789563</v>
      </c>
      <c r="O109" s="6">
        <v>80</v>
      </c>
      <c r="P109" s="3">
        <f t="shared" si="52"/>
        <v>80</v>
      </c>
      <c r="Q109" s="5">
        <f t="shared" si="53"/>
        <v>80</v>
      </c>
    </row>
    <row r="110" spans="2:17" x14ac:dyDescent="0.3">
      <c r="I110" s="1">
        <f t="shared" si="54"/>
        <v>0.22720736541689879</v>
      </c>
      <c r="J110" s="2">
        <f t="shared" si="48"/>
        <v>0.22720736541689879</v>
      </c>
      <c r="K110" s="3">
        <f t="shared" si="49"/>
        <v>0.22720736541689879</v>
      </c>
      <c r="L110" s="2">
        <f t="shared" si="55"/>
        <v>0.22797452590789563</v>
      </c>
      <c r="M110" s="2">
        <f t="shared" si="50"/>
        <v>0.22797452590789563</v>
      </c>
      <c r="N110" s="4">
        <f t="shared" si="51"/>
        <v>0.22797452590789563</v>
      </c>
      <c r="O110" s="6">
        <v>85</v>
      </c>
      <c r="P110" s="3">
        <f t="shared" si="52"/>
        <v>85</v>
      </c>
      <c r="Q110" s="5">
        <f t="shared" si="53"/>
        <v>85</v>
      </c>
    </row>
    <row r="111" spans="2:17" x14ac:dyDescent="0.3">
      <c r="I111" s="1">
        <f t="shared" si="54"/>
        <v>0.22720736541689879</v>
      </c>
      <c r="J111" s="2">
        <f t="shared" si="48"/>
        <v>0.22720736541689879</v>
      </c>
      <c r="K111" s="3">
        <f t="shared" si="49"/>
        <v>0.22720736541689879</v>
      </c>
      <c r="L111" s="2">
        <f t="shared" si="55"/>
        <v>0.22797452590789563</v>
      </c>
      <c r="M111" s="2">
        <f t="shared" si="50"/>
        <v>0.22797452590789563</v>
      </c>
      <c r="N111" s="4">
        <f t="shared" si="51"/>
        <v>0.22797452590789563</v>
      </c>
      <c r="O111" s="6">
        <v>90</v>
      </c>
      <c r="P111" s="3">
        <f t="shared" si="52"/>
        <v>90</v>
      </c>
      <c r="Q111" s="5">
        <f t="shared" si="53"/>
        <v>90</v>
      </c>
    </row>
    <row r="112" spans="2:17" x14ac:dyDescent="0.3">
      <c r="I112" s="1">
        <f t="shared" si="54"/>
        <v>0.22720736541689879</v>
      </c>
      <c r="J112" s="2">
        <f t="shared" si="48"/>
        <v>0.22720736541689879</v>
      </c>
      <c r="K112" s="3">
        <f t="shared" si="49"/>
        <v>0.22720736541689879</v>
      </c>
      <c r="L112" s="2">
        <f t="shared" si="55"/>
        <v>0.22797452590789563</v>
      </c>
      <c r="M112" s="2">
        <f t="shared" si="50"/>
        <v>0.22797452590789563</v>
      </c>
      <c r="N112" s="4">
        <f t="shared" si="51"/>
        <v>0.22797452590789563</v>
      </c>
      <c r="O112" s="6">
        <v>95</v>
      </c>
      <c r="P112" s="3">
        <f t="shared" si="52"/>
        <v>95</v>
      </c>
      <c r="Q112" s="5">
        <f t="shared" si="53"/>
        <v>95</v>
      </c>
    </row>
    <row r="113" spans="2:17" ht="14.4" customHeight="1" x14ac:dyDescent="0.3">
      <c r="I113" s="1">
        <f t="shared" si="54"/>
        <v>0.22720736541689879</v>
      </c>
      <c r="J113" s="2">
        <f t="shared" si="48"/>
        <v>0.22720736541689879</v>
      </c>
      <c r="K113" s="3">
        <f t="shared" si="49"/>
        <v>0.22720736541689879</v>
      </c>
      <c r="L113" s="2">
        <f t="shared" si="55"/>
        <v>0.22797452590789563</v>
      </c>
      <c r="M113" s="2">
        <f t="shared" si="50"/>
        <v>0.22797452590789563</v>
      </c>
      <c r="N113" s="4">
        <f t="shared" si="51"/>
        <v>0.22797452590789563</v>
      </c>
      <c r="O113" s="6">
        <v>100</v>
      </c>
      <c r="P113" s="3">
        <f t="shared" si="52"/>
        <v>100</v>
      </c>
      <c r="Q113" s="5">
        <f t="shared" si="53"/>
        <v>100</v>
      </c>
    </row>
    <row r="114" spans="2:17" ht="15" thickBot="1" x14ac:dyDescent="0.35">
      <c r="I114" s="1">
        <f t="shared" si="54"/>
        <v>0.22720736541689879</v>
      </c>
      <c r="J114" s="14">
        <f t="shared" si="48"/>
        <v>0.22720736541689879</v>
      </c>
      <c r="K114" s="15">
        <f t="shared" si="49"/>
        <v>0.22720736541689879</v>
      </c>
      <c r="L114" s="2">
        <f t="shared" si="55"/>
        <v>0.22797452590789563</v>
      </c>
      <c r="M114" s="14">
        <f t="shared" si="50"/>
        <v>0.22797452590789563</v>
      </c>
      <c r="N114" s="16">
        <f t="shared" si="51"/>
        <v>0.22797452590789563</v>
      </c>
      <c r="O114" s="7">
        <v>105</v>
      </c>
      <c r="P114" s="15">
        <f t="shared" si="52"/>
        <v>105</v>
      </c>
      <c r="Q114" s="17">
        <f t="shared" si="53"/>
        <v>105</v>
      </c>
    </row>
    <row r="115" spans="2:17" x14ac:dyDescent="0.3">
      <c r="I115" s="1">
        <f t="shared" si="54"/>
        <v>0.22720736541689879</v>
      </c>
      <c r="J115" s="2">
        <f t="shared" ref="J115:J119" si="56">I115*W50_map</f>
        <v>0.22720736541689879</v>
      </c>
      <c r="K115" s="3">
        <f t="shared" ref="K115:K119" si="57">J115*T50_map</f>
        <v>0.22720736541689879</v>
      </c>
      <c r="L115" s="2">
        <f t="shared" si="55"/>
        <v>0.22797452590789563</v>
      </c>
      <c r="M115" s="2">
        <f t="shared" ref="M115:M119" si="58">L115*W76_map</f>
        <v>0.22797452590789563</v>
      </c>
      <c r="N115" s="4">
        <f t="shared" ref="N115:N119" si="59">M115*T76_map</f>
        <v>0.22797452590789563</v>
      </c>
      <c r="O115" s="6">
        <v>110</v>
      </c>
      <c r="P115" s="3">
        <f t="shared" ref="P115:P119" si="60">O115*W50_map</f>
        <v>110</v>
      </c>
      <c r="Q115" s="5">
        <f t="shared" ref="Q115:Q119" si="61">O115*W76_map</f>
        <v>110</v>
      </c>
    </row>
    <row r="116" spans="2:17" ht="15" thickBot="1" x14ac:dyDescent="0.35">
      <c r="I116" s="1">
        <f t="shared" si="54"/>
        <v>0.22720736541689879</v>
      </c>
      <c r="J116" s="14">
        <f t="shared" si="56"/>
        <v>0.22720736541689879</v>
      </c>
      <c r="K116" s="15">
        <f t="shared" si="57"/>
        <v>0.22720736541689879</v>
      </c>
      <c r="L116" s="2">
        <f t="shared" si="55"/>
        <v>0.22797452590789563</v>
      </c>
      <c r="M116" s="14">
        <f t="shared" si="58"/>
        <v>0.22797452590789563</v>
      </c>
      <c r="N116" s="16">
        <f t="shared" si="59"/>
        <v>0.22797452590789563</v>
      </c>
      <c r="O116" s="7">
        <v>115</v>
      </c>
      <c r="P116" s="15">
        <f t="shared" si="60"/>
        <v>115</v>
      </c>
      <c r="Q116" s="17">
        <f t="shared" si="61"/>
        <v>115</v>
      </c>
    </row>
    <row r="117" spans="2:17" x14ac:dyDescent="0.3">
      <c r="I117" s="1">
        <f t="shared" si="54"/>
        <v>0.22720736541689879</v>
      </c>
      <c r="J117" s="2">
        <f t="shared" si="56"/>
        <v>0.22720736541689879</v>
      </c>
      <c r="K117" s="3">
        <f t="shared" si="57"/>
        <v>0.22720736541689879</v>
      </c>
      <c r="L117" s="2">
        <f t="shared" si="55"/>
        <v>0.22797452590789563</v>
      </c>
      <c r="M117" s="2">
        <f t="shared" si="58"/>
        <v>0.22797452590789563</v>
      </c>
      <c r="N117" s="4">
        <f t="shared" si="59"/>
        <v>0.22797452590789563</v>
      </c>
      <c r="O117" s="6">
        <v>120</v>
      </c>
      <c r="P117" s="3">
        <f t="shared" si="60"/>
        <v>120</v>
      </c>
      <c r="Q117" s="5">
        <f t="shared" si="61"/>
        <v>120</v>
      </c>
    </row>
    <row r="118" spans="2:17" ht="15" thickBot="1" x14ac:dyDescent="0.35">
      <c r="I118" s="1">
        <f t="shared" si="54"/>
        <v>0.22720736541689879</v>
      </c>
      <c r="J118" s="14">
        <f t="shared" si="56"/>
        <v>0.22720736541689879</v>
      </c>
      <c r="K118" s="15">
        <f t="shared" si="57"/>
        <v>0.22720736541689879</v>
      </c>
      <c r="L118" s="2">
        <f t="shared" si="55"/>
        <v>0.22797452590789563</v>
      </c>
      <c r="M118" s="14">
        <f t="shared" si="58"/>
        <v>0.22797452590789563</v>
      </c>
      <c r="N118" s="16">
        <f t="shared" si="59"/>
        <v>0.22797452590789563</v>
      </c>
      <c r="O118" s="7">
        <v>125</v>
      </c>
      <c r="P118" s="15">
        <f t="shared" si="60"/>
        <v>125</v>
      </c>
      <c r="Q118" s="17">
        <f t="shared" si="61"/>
        <v>125</v>
      </c>
    </row>
    <row r="119" spans="2:17" x14ac:dyDescent="0.3">
      <c r="I119" s="1">
        <f t="shared" si="54"/>
        <v>0.22720736541689879</v>
      </c>
      <c r="J119" s="2">
        <f t="shared" si="56"/>
        <v>0.22720736541689879</v>
      </c>
      <c r="K119" s="3">
        <f t="shared" si="57"/>
        <v>0.22720736541689879</v>
      </c>
      <c r="L119" s="2">
        <f t="shared" si="55"/>
        <v>0.22797452590789563</v>
      </c>
      <c r="M119" s="2">
        <f t="shared" si="58"/>
        <v>0.22797452590789563</v>
      </c>
      <c r="N119" s="4">
        <f t="shared" si="59"/>
        <v>0.22797452590789563</v>
      </c>
      <c r="O119" s="6">
        <v>130</v>
      </c>
      <c r="P119" s="3">
        <f t="shared" si="60"/>
        <v>130</v>
      </c>
      <c r="Q119" s="5">
        <f t="shared" si="61"/>
        <v>130</v>
      </c>
    </row>
    <row r="120" spans="2:17" ht="15" thickBot="1" x14ac:dyDescent="0.35"/>
    <row r="121" spans="2:17" ht="15" thickBot="1" x14ac:dyDescent="0.35">
      <c r="I121" s="22" t="s">
        <v>3</v>
      </c>
      <c r="J121" s="23"/>
      <c r="K121" s="23"/>
      <c r="L121" s="23"/>
      <c r="M121" s="23"/>
      <c r="N121" s="24"/>
      <c r="O121" s="22" t="s">
        <v>4</v>
      </c>
      <c r="P121" s="23"/>
      <c r="Q121" s="24"/>
    </row>
    <row r="122" spans="2:17" ht="15" thickBot="1" x14ac:dyDescent="0.35">
      <c r="I122" s="11"/>
      <c r="J122" s="12">
        <v>1</v>
      </c>
      <c r="K122" s="12">
        <v>1</v>
      </c>
      <c r="L122" s="12"/>
      <c r="M122" s="12">
        <v>1</v>
      </c>
      <c r="N122" s="12">
        <v>1</v>
      </c>
      <c r="O122" s="12"/>
      <c r="P122" s="12">
        <f>W50_map</f>
        <v>1</v>
      </c>
      <c r="Q122" s="13">
        <f>W76_map</f>
        <v>1</v>
      </c>
    </row>
    <row r="123" spans="2:17" ht="15" thickBot="1" x14ac:dyDescent="0.35">
      <c r="I123" s="8" t="s">
        <v>1</v>
      </c>
      <c r="J123" s="9" t="s">
        <v>7</v>
      </c>
      <c r="K123" s="9" t="s">
        <v>8</v>
      </c>
      <c r="L123" s="9" t="s">
        <v>2</v>
      </c>
      <c r="M123" s="9" t="s">
        <v>7</v>
      </c>
      <c r="N123" s="9" t="s">
        <v>8</v>
      </c>
      <c r="O123" s="9" t="s">
        <v>4</v>
      </c>
      <c r="P123" s="9" t="s">
        <v>5</v>
      </c>
      <c r="Q123" s="10" t="s">
        <v>6</v>
      </c>
    </row>
    <row r="124" spans="2:17" x14ac:dyDescent="0.3">
      <c r="I124" s="1">
        <f>1/D130/D131</f>
        <v>0.28080666378538716</v>
      </c>
      <c r="J124" s="2">
        <f t="shared" ref="J124:J143" si="62">I124*W50_map</f>
        <v>0.28080666378538716</v>
      </c>
      <c r="K124" s="3">
        <f t="shared" ref="K124:K143" si="63">J124*T50_map</f>
        <v>0.28080666378538716</v>
      </c>
      <c r="L124" s="2">
        <f>1/D130/E131</f>
        <v>0.28188314059069802</v>
      </c>
      <c r="M124" s="2">
        <f t="shared" ref="M124:M143" si="64">L124*W76_map</f>
        <v>0.28188314059069802</v>
      </c>
      <c r="N124" s="4">
        <f t="shared" ref="N124:N143" si="65">M124*T76_map</f>
        <v>0.28188314059069802</v>
      </c>
      <c r="O124" s="2">
        <v>10</v>
      </c>
      <c r="P124" s="3">
        <f t="shared" ref="P124:P143" si="66">O124*W50_map</f>
        <v>10</v>
      </c>
      <c r="Q124" s="5">
        <f t="shared" ref="Q124:Q143" si="67">O124*W76_map</f>
        <v>10</v>
      </c>
    </row>
    <row r="125" spans="2:17" x14ac:dyDescent="0.3">
      <c r="I125" s="1">
        <f>I124</f>
        <v>0.28080666378538716</v>
      </c>
      <c r="J125" s="2">
        <f t="shared" si="62"/>
        <v>0.28080666378538716</v>
      </c>
      <c r="K125" s="3">
        <f t="shared" si="63"/>
        <v>0.28080666378538716</v>
      </c>
      <c r="L125" s="2">
        <f>L124</f>
        <v>0.28188314059069802</v>
      </c>
      <c r="M125" s="2">
        <f t="shared" si="64"/>
        <v>0.28188314059069802</v>
      </c>
      <c r="N125" s="4">
        <f t="shared" si="65"/>
        <v>0.28188314059069802</v>
      </c>
      <c r="O125" s="6">
        <v>15</v>
      </c>
      <c r="P125" s="3">
        <f t="shared" si="66"/>
        <v>15</v>
      </c>
      <c r="Q125" s="5">
        <f t="shared" si="67"/>
        <v>15</v>
      </c>
    </row>
    <row r="126" spans="2:17" x14ac:dyDescent="0.3">
      <c r="I126" s="1">
        <f t="shared" ref="I126:I148" si="68">I125</f>
        <v>0.28080666378538716</v>
      </c>
      <c r="J126" s="2">
        <f t="shared" si="62"/>
        <v>0.28080666378538716</v>
      </c>
      <c r="K126" s="3">
        <f t="shared" si="63"/>
        <v>0.28080666378538716</v>
      </c>
      <c r="L126" s="2">
        <f t="shared" ref="L126:L148" si="69">L125</f>
        <v>0.28188314059069802</v>
      </c>
      <c r="M126" s="2">
        <f t="shared" si="64"/>
        <v>0.28188314059069802</v>
      </c>
      <c r="N126" s="4">
        <f t="shared" si="65"/>
        <v>0.28188314059069802</v>
      </c>
      <c r="O126" s="6">
        <v>20</v>
      </c>
      <c r="P126" s="3">
        <f t="shared" si="66"/>
        <v>20</v>
      </c>
      <c r="Q126" s="5">
        <f t="shared" si="67"/>
        <v>20</v>
      </c>
    </row>
    <row r="127" spans="2:17" x14ac:dyDescent="0.3">
      <c r="B127" s="25" t="s">
        <v>20</v>
      </c>
      <c r="C127" s="26" t="s">
        <v>9</v>
      </c>
      <c r="D127" s="26"/>
      <c r="E127" s="26"/>
      <c r="I127" s="1">
        <f t="shared" si="68"/>
        <v>0.28080666378538716</v>
      </c>
      <c r="J127" s="2">
        <f t="shared" si="62"/>
        <v>0.28080666378538716</v>
      </c>
      <c r="K127" s="3">
        <f t="shared" si="63"/>
        <v>0.28080666378538716</v>
      </c>
      <c r="L127" s="2">
        <f t="shared" si="69"/>
        <v>0.28188314059069802</v>
      </c>
      <c r="M127" s="2">
        <f t="shared" si="64"/>
        <v>0.28188314059069802</v>
      </c>
      <c r="N127" s="4">
        <f t="shared" si="65"/>
        <v>0.28188314059069802</v>
      </c>
      <c r="O127" s="6">
        <v>25</v>
      </c>
      <c r="P127" s="3">
        <f t="shared" si="66"/>
        <v>25</v>
      </c>
      <c r="Q127" s="5">
        <f t="shared" si="67"/>
        <v>25</v>
      </c>
    </row>
    <row r="128" spans="2:17" x14ac:dyDescent="0.3">
      <c r="B128" s="25"/>
      <c r="C128" s="19"/>
      <c r="D128" s="19" t="s">
        <v>1</v>
      </c>
      <c r="E128" s="19" t="s">
        <v>2</v>
      </c>
      <c r="I128" s="1">
        <f t="shared" si="68"/>
        <v>0.28080666378538716</v>
      </c>
      <c r="J128" s="2">
        <f t="shared" si="62"/>
        <v>0.28080666378538716</v>
      </c>
      <c r="K128" s="3">
        <f t="shared" si="63"/>
        <v>0.28080666378538716</v>
      </c>
      <c r="L128" s="2">
        <f t="shared" si="69"/>
        <v>0.28188314059069802</v>
      </c>
      <c r="M128" s="2">
        <f t="shared" si="64"/>
        <v>0.28188314059069802</v>
      </c>
      <c r="N128" s="4">
        <f t="shared" si="65"/>
        <v>0.28188314059069802</v>
      </c>
      <c r="O128" s="6">
        <v>30</v>
      </c>
      <c r="P128" s="3">
        <f t="shared" si="66"/>
        <v>30</v>
      </c>
      <c r="Q128" s="5">
        <f t="shared" si="67"/>
        <v>30</v>
      </c>
    </row>
    <row r="129" spans="2:17" x14ac:dyDescent="0.3">
      <c r="B129" s="25"/>
      <c r="C129" s="18" t="s">
        <v>11</v>
      </c>
      <c r="D129" s="26">
        <v>45000</v>
      </c>
      <c r="E129" s="26"/>
      <c r="I129" s="1">
        <f t="shared" si="68"/>
        <v>0.28080666378538716</v>
      </c>
      <c r="J129" s="2">
        <f t="shared" si="62"/>
        <v>0.28080666378538716</v>
      </c>
      <c r="K129" s="3">
        <f t="shared" si="63"/>
        <v>0.28080666378538716</v>
      </c>
      <c r="L129" s="2">
        <f t="shared" si="69"/>
        <v>0.28188314059069802</v>
      </c>
      <c r="M129" s="2">
        <f t="shared" si="64"/>
        <v>0.28188314059069802</v>
      </c>
      <c r="N129" s="4">
        <f t="shared" si="65"/>
        <v>0.28188314059069802</v>
      </c>
      <c r="O129" s="6">
        <v>35</v>
      </c>
      <c r="P129" s="3">
        <f t="shared" si="66"/>
        <v>35</v>
      </c>
      <c r="Q129" s="5">
        <f t="shared" si="67"/>
        <v>35</v>
      </c>
    </row>
    <row r="130" spans="2:17" x14ac:dyDescent="0.3">
      <c r="B130" s="25"/>
      <c r="C130" s="18" t="s">
        <v>10</v>
      </c>
      <c r="D130" s="26">
        <f>D134/0.002378</f>
        <v>0.19428090832632466</v>
      </c>
      <c r="E130" s="26"/>
      <c r="I130" s="1">
        <f t="shared" si="68"/>
        <v>0.28080666378538716</v>
      </c>
      <c r="J130" s="2">
        <f t="shared" si="62"/>
        <v>0.28080666378538716</v>
      </c>
      <c r="K130" s="3">
        <f t="shared" si="63"/>
        <v>0.28080666378538716</v>
      </c>
      <c r="L130" s="2">
        <f t="shared" si="69"/>
        <v>0.28188314059069802</v>
      </c>
      <c r="M130" s="2">
        <f t="shared" si="64"/>
        <v>0.28188314059069802</v>
      </c>
      <c r="N130" s="4">
        <f t="shared" si="65"/>
        <v>0.28188314059069802</v>
      </c>
      <c r="O130" s="6">
        <v>40</v>
      </c>
      <c r="P130" s="3">
        <f t="shared" si="66"/>
        <v>40</v>
      </c>
      <c r="Q130" s="5">
        <f t="shared" si="67"/>
        <v>40</v>
      </c>
    </row>
    <row r="131" spans="2:17" x14ac:dyDescent="0.3">
      <c r="B131" s="25"/>
      <c r="C131" s="19" t="s">
        <v>12</v>
      </c>
      <c r="D131" s="20">
        <v>18.329999999999998</v>
      </c>
      <c r="E131" s="20">
        <v>18.260000000000002</v>
      </c>
      <c r="I131" s="1">
        <f t="shared" si="68"/>
        <v>0.28080666378538716</v>
      </c>
      <c r="J131" s="2">
        <f t="shared" si="62"/>
        <v>0.28080666378538716</v>
      </c>
      <c r="K131" s="3">
        <f t="shared" si="63"/>
        <v>0.28080666378538716</v>
      </c>
      <c r="L131" s="2">
        <f t="shared" si="69"/>
        <v>0.28188314059069802</v>
      </c>
      <c r="M131" s="2">
        <f t="shared" si="64"/>
        <v>0.28188314059069802</v>
      </c>
      <c r="N131" s="4">
        <f t="shared" si="65"/>
        <v>0.28188314059069802</v>
      </c>
      <c r="O131" s="6">
        <v>45</v>
      </c>
      <c r="P131" s="3">
        <f t="shared" si="66"/>
        <v>45</v>
      </c>
      <c r="Q131" s="5">
        <f t="shared" si="67"/>
        <v>45</v>
      </c>
    </row>
    <row r="132" spans="2:17" x14ac:dyDescent="0.3">
      <c r="B132" s="25"/>
      <c r="C132" s="19" t="s">
        <v>0</v>
      </c>
      <c r="D132" s="20">
        <v>1.2426E-2</v>
      </c>
      <c r="E132" s="20">
        <v>1.252313E-2</v>
      </c>
      <c r="I132" s="1">
        <f t="shared" si="68"/>
        <v>0.28080666378538716</v>
      </c>
      <c r="J132" s="2">
        <f t="shared" si="62"/>
        <v>0.28080666378538716</v>
      </c>
      <c r="K132" s="3">
        <f t="shared" si="63"/>
        <v>0.28080666378538716</v>
      </c>
      <c r="L132" s="2">
        <f t="shared" si="69"/>
        <v>0.28188314059069802</v>
      </c>
      <c r="M132" s="2">
        <f t="shared" si="64"/>
        <v>0.28188314059069802</v>
      </c>
      <c r="N132" s="4">
        <f t="shared" si="65"/>
        <v>0.28188314059069802</v>
      </c>
      <c r="O132" s="6">
        <v>50</v>
      </c>
      <c r="P132" s="3">
        <f t="shared" si="66"/>
        <v>50</v>
      </c>
      <c r="Q132" s="5">
        <f t="shared" si="67"/>
        <v>50</v>
      </c>
    </row>
    <row r="133" spans="2:17" x14ac:dyDescent="0.3">
      <c r="B133" s="25"/>
      <c r="C133" s="19" t="s">
        <v>13</v>
      </c>
      <c r="D133" s="26">
        <v>5.9799999999999999E-2</v>
      </c>
      <c r="E133" s="26"/>
      <c r="I133" s="1">
        <f t="shared" si="68"/>
        <v>0.28080666378538716</v>
      </c>
      <c r="J133" s="2">
        <f t="shared" si="62"/>
        <v>0.28080666378538716</v>
      </c>
      <c r="K133" s="3">
        <f t="shared" si="63"/>
        <v>0.28080666378538716</v>
      </c>
      <c r="L133" s="2">
        <f t="shared" si="69"/>
        <v>0.28188314059069802</v>
      </c>
      <c r="M133" s="2">
        <f t="shared" si="64"/>
        <v>0.28188314059069802</v>
      </c>
      <c r="N133" s="4">
        <f t="shared" si="65"/>
        <v>0.28188314059069802</v>
      </c>
      <c r="O133" s="6">
        <v>55</v>
      </c>
      <c r="P133" s="3">
        <f t="shared" si="66"/>
        <v>55</v>
      </c>
      <c r="Q133" s="5">
        <f t="shared" si="67"/>
        <v>55</v>
      </c>
    </row>
    <row r="134" spans="2:17" x14ac:dyDescent="0.3">
      <c r="B134" s="25"/>
      <c r="C134" s="19" t="s">
        <v>14</v>
      </c>
      <c r="D134" s="26">
        <v>4.6200000000000001E-4</v>
      </c>
      <c r="E134" s="26"/>
      <c r="I134" s="1">
        <f t="shared" si="68"/>
        <v>0.28080666378538716</v>
      </c>
      <c r="J134" s="2">
        <f t="shared" si="62"/>
        <v>0.28080666378538716</v>
      </c>
      <c r="K134" s="3">
        <f t="shared" si="63"/>
        <v>0.28080666378538716</v>
      </c>
      <c r="L134" s="2">
        <f t="shared" si="69"/>
        <v>0.28188314059069802</v>
      </c>
      <c r="M134" s="2">
        <f t="shared" si="64"/>
        <v>0.28188314059069802</v>
      </c>
      <c r="N134" s="4">
        <f t="shared" si="65"/>
        <v>0.28188314059069802</v>
      </c>
      <c r="O134" s="6">
        <v>60</v>
      </c>
      <c r="P134" s="3">
        <f t="shared" si="66"/>
        <v>60</v>
      </c>
      <c r="Q134" s="5">
        <f t="shared" si="67"/>
        <v>60</v>
      </c>
    </row>
    <row r="135" spans="2:17" x14ac:dyDescent="0.3">
      <c r="B135" s="25"/>
      <c r="C135" s="21"/>
      <c r="D135" s="26"/>
      <c r="E135" s="26"/>
      <c r="I135" s="1">
        <f t="shared" si="68"/>
        <v>0.28080666378538716</v>
      </c>
      <c r="J135" s="2">
        <f t="shared" si="62"/>
        <v>0.28080666378538716</v>
      </c>
      <c r="K135" s="3">
        <f t="shared" si="63"/>
        <v>0.28080666378538716</v>
      </c>
      <c r="L135" s="2">
        <f t="shared" si="69"/>
        <v>0.28188314059069802</v>
      </c>
      <c r="M135" s="2">
        <f t="shared" si="64"/>
        <v>0.28188314059069802</v>
      </c>
      <c r="N135" s="4">
        <f t="shared" si="65"/>
        <v>0.28188314059069802</v>
      </c>
      <c r="O135" s="6">
        <v>65</v>
      </c>
      <c r="P135" s="3">
        <f t="shared" si="66"/>
        <v>65</v>
      </c>
      <c r="Q135" s="5">
        <f t="shared" si="67"/>
        <v>65</v>
      </c>
    </row>
    <row r="136" spans="2:17" x14ac:dyDescent="0.3">
      <c r="I136" s="1">
        <f t="shared" si="68"/>
        <v>0.28080666378538716</v>
      </c>
      <c r="J136" s="2">
        <f t="shared" si="62"/>
        <v>0.28080666378538716</v>
      </c>
      <c r="K136" s="3">
        <f t="shared" si="63"/>
        <v>0.28080666378538716</v>
      </c>
      <c r="L136" s="2">
        <f t="shared" si="69"/>
        <v>0.28188314059069802</v>
      </c>
      <c r="M136" s="2">
        <f t="shared" si="64"/>
        <v>0.28188314059069802</v>
      </c>
      <c r="N136" s="4">
        <f t="shared" si="65"/>
        <v>0.28188314059069802</v>
      </c>
      <c r="O136" s="6">
        <v>70</v>
      </c>
      <c r="P136" s="3">
        <f t="shared" si="66"/>
        <v>70</v>
      </c>
      <c r="Q136" s="5">
        <f t="shared" si="67"/>
        <v>70</v>
      </c>
    </row>
    <row r="137" spans="2:17" ht="14.4" customHeight="1" x14ac:dyDescent="0.3">
      <c r="I137" s="1">
        <f t="shared" si="68"/>
        <v>0.28080666378538716</v>
      </c>
      <c r="J137" s="2">
        <f t="shared" si="62"/>
        <v>0.28080666378538716</v>
      </c>
      <c r="K137" s="3">
        <f t="shared" si="63"/>
        <v>0.28080666378538716</v>
      </c>
      <c r="L137" s="2">
        <f t="shared" si="69"/>
        <v>0.28188314059069802</v>
      </c>
      <c r="M137" s="2">
        <f t="shared" si="64"/>
        <v>0.28188314059069802</v>
      </c>
      <c r="N137" s="4">
        <f t="shared" si="65"/>
        <v>0.28188314059069802</v>
      </c>
      <c r="O137" s="6">
        <v>75</v>
      </c>
      <c r="P137" s="3">
        <f t="shared" si="66"/>
        <v>75</v>
      </c>
      <c r="Q137" s="5">
        <f t="shared" si="67"/>
        <v>75</v>
      </c>
    </row>
    <row r="138" spans="2:17" x14ac:dyDescent="0.3">
      <c r="I138" s="1">
        <f t="shared" si="68"/>
        <v>0.28080666378538716</v>
      </c>
      <c r="J138" s="2">
        <f t="shared" si="62"/>
        <v>0.28080666378538716</v>
      </c>
      <c r="K138" s="3">
        <f t="shared" si="63"/>
        <v>0.28080666378538716</v>
      </c>
      <c r="L138" s="2">
        <f t="shared" si="69"/>
        <v>0.28188314059069802</v>
      </c>
      <c r="M138" s="2">
        <f t="shared" si="64"/>
        <v>0.28188314059069802</v>
      </c>
      <c r="N138" s="4">
        <f t="shared" si="65"/>
        <v>0.28188314059069802</v>
      </c>
      <c r="O138" s="6">
        <v>80</v>
      </c>
      <c r="P138" s="3">
        <f t="shared" si="66"/>
        <v>80</v>
      </c>
      <c r="Q138" s="5">
        <f t="shared" si="67"/>
        <v>80</v>
      </c>
    </row>
    <row r="139" spans="2:17" x14ac:dyDescent="0.3">
      <c r="I139" s="1">
        <f t="shared" si="68"/>
        <v>0.28080666378538716</v>
      </c>
      <c r="J139" s="2">
        <f t="shared" si="62"/>
        <v>0.28080666378538716</v>
      </c>
      <c r="K139" s="3">
        <f t="shared" si="63"/>
        <v>0.28080666378538716</v>
      </c>
      <c r="L139" s="2">
        <f t="shared" si="69"/>
        <v>0.28188314059069802</v>
      </c>
      <c r="M139" s="2">
        <f t="shared" si="64"/>
        <v>0.28188314059069802</v>
      </c>
      <c r="N139" s="4">
        <f t="shared" si="65"/>
        <v>0.28188314059069802</v>
      </c>
      <c r="O139" s="6">
        <v>85</v>
      </c>
      <c r="P139" s="3">
        <f t="shared" si="66"/>
        <v>85</v>
      </c>
      <c r="Q139" s="5">
        <f t="shared" si="67"/>
        <v>85</v>
      </c>
    </row>
    <row r="140" spans="2:17" x14ac:dyDescent="0.3">
      <c r="I140" s="1">
        <f t="shared" si="68"/>
        <v>0.28080666378538716</v>
      </c>
      <c r="J140" s="2">
        <f t="shared" si="62"/>
        <v>0.28080666378538716</v>
      </c>
      <c r="K140" s="3">
        <f t="shared" si="63"/>
        <v>0.28080666378538716</v>
      </c>
      <c r="L140" s="2">
        <f t="shared" si="69"/>
        <v>0.28188314059069802</v>
      </c>
      <c r="M140" s="2">
        <f t="shared" si="64"/>
        <v>0.28188314059069802</v>
      </c>
      <c r="N140" s="4">
        <f t="shared" si="65"/>
        <v>0.28188314059069802</v>
      </c>
      <c r="O140" s="6">
        <v>90</v>
      </c>
      <c r="P140" s="3">
        <f t="shared" si="66"/>
        <v>90</v>
      </c>
      <c r="Q140" s="5">
        <f t="shared" si="67"/>
        <v>90</v>
      </c>
    </row>
    <row r="141" spans="2:17" x14ac:dyDescent="0.3">
      <c r="I141" s="1">
        <f t="shared" si="68"/>
        <v>0.28080666378538716</v>
      </c>
      <c r="J141" s="2">
        <f t="shared" si="62"/>
        <v>0.28080666378538716</v>
      </c>
      <c r="K141" s="3">
        <f t="shared" si="63"/>
        <v>0.28080666378538716</v>
      </c>
      <c r="L141" s="2">
        <f t="shared" si="69"/>
        <v>0.28188314059069802</v>
      </c>
      <c r="M141" s="2">
        <f t="shared" si="64"/>
        <v>0.28188314059069802</v>
      </c>
      <c r="N141" s="4">
        <f t="shared" si="65"/>
        <v>0.28188314059069802</v>
      </c>
      <c r="O141" s="6">
        <v>95</v>
      </c>
      <c r="P141" s="3">
        <f t="shared" si="66"/>
        <v>95</v>
      </c>
      <c r="Q141" s="5">
        <f t="shared" si="67"/>
        <v>95</v>
      </c>
    </row>
    <row r="142" spans="2:17" x14ac:dyDescent="0.3">
      <c r="I142" s="1">
        <f t="shared" si="68"/>
        <v>0.28080666378538716</v>
      </c>
      <c r="J142" s="2">
        <f t="shared" si="62"/>
        <v>0.28080666378538716</v>
      </c>
      <c r="K142" s="3">
        <f t="shared" si="63"/>
        <v>0.28080666378538716</v>
      </c>
      <c r="L142" s="2">
        <f t="shared" si="69"/>
        <v>0.28188314059069802</v>
      </c>
      <c r="M142" s="2">
        <f t="shared" si="64"/>
        <v>0.28188314059069802</v>
      </c>
      <c r="N142" s="4">
        <f t="shared" si="65"/>
        <v>0.28188314059069802</v>
      </c>
      <c r="O142" s="6">
        <v>100</v>
      </c>
      <c r="P142" s="3">
        <f t="shared" si="66"/>
        <v>100</v>
      </c>
      <c r="Q142" s="5">
        <f t="shared" si="67"/>
        <v>100</v>
      </c>
    </row>
    <row r="143" spans="2:17" ht="15" thickBot="1" x14ac:dyDescent="0.35">
      <c r="I143" s="1">
        <f t="shared" si="68"/>
        <v>0.28080666378538716</v>
      </c>
      <c r="J143" s="14">
        <f t="shared" si="62"/>
        <v>0.28080666378538716</v>
      </c>
      <c r="K143" s="15">
        <f t="shared" si="63"/>
        <v>0.28080666378538716</v>
      </c>
      <c r="L143" s="2">
        <f t="shared" si="69"/>
        <v>0.28188314059069802</v>
      </c>
      <c r="M143" s="14">
        <f t="shared" si="64"/>
        <v>0.28188314059069802</v>
      </c>
      <c r="N143" s="16">
        <f t="shared" si="65"/>
        <v>0.28188314059069802</v>
      </c>
      <c r="O143" s="7">
        <v>105</v>
      </c>
      <c r="P143" s="15">
        <f t="shared" si="66"/>
        <v>105</v>
      </c>
      <c r="Q143" s="17">
        <f t="shared" si="67"/>
        <v>105</v>
      </c>
    </row>
    <row r="144" spans="2:17" x14ac:dyDescent="0.3">
      <c r="I144" s="1">
        <f t="shared" si="68"/>
        <v>0.28080666378538716</v>
      </c>
      <c r="J144" s="2">
        <f t="shared" ref="J144:J148" si="70">I144*W50_map</f>
        <v>0.28080666378538716</v>
      </c>
      <c r="K144" s="3">
        <f t="shared" ref="K144:K148" si="71">J144*T50_map</f>
        <v>0.28080666378538716</v>
      </c>
      <c r="L144" s="2">
        <f t="shared" si="69"/>
        <v>0.28188314059069802</v>
      </c>
      <c r="M144" s="2">
        <f t="shared" ref="M144:M148" si="72">L144*W76_map</f>
        <v>0.28188314059069802</v>
      </c>
      <c r="N144" s="4">
        <f t="shared" ref="N144:N148" si="73">M144*T76_map</f>
        <v>0.28188314059069802</v>
      </c>
      <c r="O144" s="6">
        <v>110</v>
      </c>
      <c r="P144" s="3">
        <f t="shared" ref="P144:P148" si="74">O144*W50_map</f>
        <v>110</v>
      </c>
      <c r="Q144" s="5">
        <f t="shared" ref="Q144:Q148" si="75">O144*W76_map</f>
        <v>110</v>
      </c>
    </row>
    <row r="145" spans="2:17" ht="15" thickBot="1" x14ac:dyDescent="0.35">
      <c r="I145" s="1">
        <f t="shared" si="68"/>
        <v>0.28080666378538716</v>
      </c>
      <c r="J145" s="14">
        <f t="shared" si="70"/>
        <v>0.28080666378538716</v>
      </c>
      <c r="K145" s="15">
        <f t="shared" si="71"/>
        <v>0.28080666378538716</v>
      </c>
      <c r="L145" s="2">
        <f t="shared" si="69"/>
        <v>0.28188314059069802</v>
      </c>
      <c r="M145" s="14">
        <f t="shared" si="72"/>
        <v>0.28188314059069802</v>
      </c>
      <c r="N145" s="16">
        <f t="shared" si="73"/>
        <v>0.28188314059069802</v>
      </c>
      <c r="O145" s="7">
        <v>115</v>
      </c>
      <c r="P145" s="15">
        <f t="shared" si="74"/>
        <v>115</v>
      </c>
      <c r="Q145" s="17">
        <f t="shared" si="75"/>
        <v>115</v>
      </c>
    </row>
    <row r="146" spans="2:17" x14ac:dyDescent="0.3">
      <c r="I146" s="1">
        <f t="shared" si="68"/>
        <v>0.28080666378538716</v>
      </c>
      <c r="J146" s="2">
        <f t="shared" si="70"/>
        <v>0.28080666378538716</v>
      </c>
      <c r="K146" s="3">
        <f t="shared" si="71"/>
        <v>0.28080666378538716</v>
      </c>
      <c r="L146" s="2">
        <f t="shared" si="69"/>
        <v>0.28188314059069802</v>
      </c>
      <c r="M146" s="2">
        <f t="shared" si="72"/>
        <v>0.28188314059069802</v>
      </c>
      <c r="N146" s="4">
        <f t="shared" si="73"/>
        <v>0.28188314059069802</v>
      </c>
      <c r="O146" s="6">
        <v>120</v>
      </c>
      <c r="P146" s="3">
        <f t="shared" si="74"/>
        <v>120</v>
      </c>
      <c r="Q146" s="5">
        <f t="shared" si="75"/>
        <v>120</v>
      </c>
    </row>
    <row r="147" spans="2:17" ht="15" thickBot="1" x14ac:dyDescent="0.35">
      <c r="I147" s="1">
        <f t="shared" si="68"/>
        <v>0.28080666378538716</v>
      </c>
      <c r="J147" s="14">
        <f t="shared" si="70"/>
        <v>0.28080666378538716</v>
      </c>
      <c r="K147" s="15">
        <f t="shared" si="71"/>
        <v>0.28080666378538716</v>
      </c>
      <c r="L147" s="2">
        <f t="shared" si="69"/>
        <v>0.28188314059069802</v>
      </c>
      <c r="M147" s="14">
        <f t="shared" si="72"/>
        <v>0.28188314059069802</v>
      </c>
      <c r="N147" s="16">
        <f t="shared" si="73"/>
        <v>0.28188314059069802</v>
      </c>
      <c r="O147" s="7">
        <v>125</v>
      </c>
      <c r="P147" s="15">
        <f t="shared" si="74"/>
        <v>125</v>
      </c>
      <c r="Q147" s="17">
        <f t="shared" si="75"/>
        <v>125</v>
      </c>
    </row>
    <row r="148" spans="2:17" x14ac:dyDescent="0.3">
      <c r="I148" s="1">
        <f t="shared" si="68"/>
        <v>0.28080666378538716</v>
      </c>
      <c r="J148" s="2">
        <f t="shared" si="70"/>
        <v>0.28080666378538716</v>
      </c>
      <c r="K148" s="3">
        <f t="shared" si="71"/>
        <v>0.28080666378538716</v>
      </c>
      <c r="L148" s="2">
        <f t="shared" si="69"/>
        <v>0.28188314059069802</v>
      </c>
      <c r="M148" s="2">
        <f t="shared" si="72"/>
        <v>0.28188314059069802</v>
      </c>
      <c r="N148" s="4">
        <f t="shared" si="73"/>
        <v>0.28188314059069802</v>
      </c>
      <c r="O148" s="6">
        <v>130</v>
      </c>
      <c r="P148" s="3">
        <f t="shared" si="74"/>
        <v>130</v>
      </c>
      <c r="Q148" s="5">
        <f t="shared" si="75"/>
        <v>130</v>
      </c>
    </row>
    <row r="151" spans="2:17" ht="15" thickBot="1" x14ac:dyDescent="0.35"/>
    <row r="152" spans="2:17" ht="15" thickBot="1" x14ac:dyDescent="0.35">
      <c r="I152" s="22" t="s">
        <v>3</v>
      </c>
      <c r="J152" s="23"/>
      <c r="K152" s="23"/>
      <c r="L152" s="23"/>
      <c r="M152" s="23"/>
      <c r="N152" s="24"/>
      <c r="O152" s="22" t="s">
        <v>4</v>
      </c>
      <c r="P152" s="23"/>
      <c r="Q152" s="24"/>
    </row>
    <row r="153" spans="2:17" ht="15" thickBot="1" x14ac:dyDescent="0.35">
      <c r="I153" s="11"/>
      <c r="J153" s="12">
        <v>1</v>
      </c>
      <c r="K153" s="12">
        <v>1</v>
      </c>
      <c r="L153" s="12"/>
      <c r="M153" s="12">
        <v>1</v>
      </c>
      <c r="N153" s="12">
        <v>1</v>
      </c>
      <c r="O153" s="12"/>
      <c r="P153" s="12">
        <f>W50_map</f>
        <v>1</v>
      </c>
      <c r="Q153" s="13">
        <f>W76_map</f>
        <v>1</v>
      </c>
    </row>
    <row r="154" spans="2:17" ht="15" thickBot="1" x14ac:dyDescent="0.35">
      <c r="I154" s="8" t="s">
        <v>1</v>
      </c>
      <c r="J154" s="9" t="s">
        <v>7</v>
      </c>
      <c r="K154" s="9" t="s">
        <v>8</v>
      </c>
      <c r="L154" s="9" t="s">
        <v>2</v>
      </c>
      <c r="M154" s="9" t="s">
        <v>7</v>
      </c>
      <c r="N154" s="9" t="s">
        <v>8</v>
      </c>
      <c r="O154" s="9" t="s">
        <v>4</v>
      </c>
      <c r="P154" s="9" t="s">
        <v>5</v>
      </c>
      <c r="Q154" s="10" t="s">
        <v>6</v>
      </c>
    </row>
    <row r="155" spans="2:17" x14ac:dyDescent="0.3">
      <c r="B155" s="25" t="s">
        <v>21</v>
      </c>
      <c r="C155" s="26" t="s">
        <v>9</v>
      </c>
      <c r="D155" s="26"/>
      <c r="E155" s="26"/>
      <c r="I155" s="1">
        <f>1/D158/D159</f>
        <v>0.34712896030643103</v>
      </c>
      <c r="J155" s="2">
        <f t="shared" ref="J155:J174" si="76">I155*W50_map</f>
        <v>0.34712896030643103</v>
      </c>
      <c r="K155" s="3">
        <f t="shared" ref="K155:K174" si="77">J155*T50_map</f>
        <v>0.34712896030643103</v>
      </c>
      <c r="L155" s="2">
        <f>1/D158/E159</f>
        <v>0.34861083420315009</v>
      </c>
      <c r="M155" s="2">
        <f t="shared" ref="M155:M174" si="78">L155*W76_map</f>
        <v>0.34861083420315009</v>
      </c>
      <c r="N155" s="4">
        <f t="shared" ref="N155:N174" si="79">M155*T76_map</f>
        <v>0.34861083420315009</v>
      </c>
      <c r="O155" s="2">
        <v>10</v>
      </c>
      <c r="P155" s="3">
        <f t="shared" ref="P155:P174" si="80">O155*W50_map</f>
        <v>10</v>
      </c>
      <c r="Q155" s="5">
        <f t="shared" ref="Q155:Q174" si="81">O155*W76_map</f>
        <v>10</v>
      </c>
    </row>
    <row r="156" spans="2:17" x14ac:dyDescent="0.3">
      <c r="B156" s="25"/>
      <c r="C156" s="19"/>
      <c r="D156" s="19" t="s">
        <v>1</v>
      </c>
      <c r="E156" s="19" t="s">
        <v>2</v>
      </c>
      <c r="I156" s="1">
        <f>I155</f>
        <v>0.34712896030643103</v>
      </c>
      <c r="J156" s="2">
        <f t="shared" si="76"/>
        <v>0.34712896030643103</v>
      </c>
      <c r="K156" s="3">
        <f t="shared" si="77"/>
        <v>0.34712896030643103</v>
      </c>
      <c r="L156" s="2">
        <f>L155</f>
        <v>0.34861083420315009</v>
      </c>
      <c r="M156" s="2">
        <f t="shared" si="78"/>
        <v>0.34861083420315009</v>
      </c>
      <c r="N156" s="4">
        <f t="shared" si="79"/>
        <v>0.34861083420315009</v>
      </c>
      <c r="O156" s="6">
        <v>15</v>
      </c>
      <c r="P156" s="3">
        <f t="shared" si="80"/>
        <v>15</v>
      </c>
      <c r="Q156" s="5">
        <f t="shared" si="81"/>
        <v>15</v>
      </c>
    </row>
    <row r="157" spans="2:17" x14ac:dyDescent="0.3">
      <c r="B157" s="25"/>
      <c r="C157" s="18" t="s">
        <v>11</v>
      </c>
      <c r="D157" s="26">
        <v>50000</v>
      </c>
      <c r="E157" s="26"/>
      <c r="I157" s="1">
        <f t="shared" ref="I157:I179" si="82">I156</f>
        <v>0.34712896030643103</v>
      </c>
      <c r="J157" s="2">
        <f t="shared" si="76"/>
        <v>0.34712896030643103</v>
      </c>
      <c r="K157" s="3">
        <f t="shared" si="77"/>
        <v>0.34712896030643103</v>
      </c>
      <c r="L157" s="2">
        <f t="shared" ref="L157:L179" si="83">L156</f>
        <v>0.34861083420315009</v>
      </c>
      <c r="M157" s="2">
        <f t="shared" si="78"/>
        <v>0.34861083420315009</v>
      </c>
      <c r="N157" s="4">
        <f t="shared" si="79"/>
        <v>0.34861083420315009</v>
      </c>
      <c r="O157" s="6">
        <v>20</v>
      </c>
      <c r="P157" s="3">
        <f t="shared" si="80"/>
        <v>20</v>
      </c>
      <c r="Q157" s="5">
        <f t="shared" si="81"/>
        <v>20</v>
      </c>
    </row>
    <row r="158" spans="2:17" x14ac:dyDescent="0.3">
      <c r="B158" s="25"/>
      <c r="C158" s="18" t="s">
        <v>10</v>
      </c>
      <c r="D158" s="26">
        <f>D162/0.002378</f>
        <v>0.15306980656013458</v>
      </c>
      <c r="E158" s="26"/>
      <c r="I158" s="1">
        <f t="shared" si="82"/>
        <v>0.34712896030643103</v>
      </c>
      <c r="J158" s="2">
        <f t="shared" si="76"/>
        <v>0.34712896030643103</v>
      </c>
      <c r="K158" s="3">
        <f t="shared" si="77"/>
        <v>0.34712896030643103</v>
      </c>
      <c r="L158" s="2">
        <f t="shared" si="83"/>
        <v>0.34861083420315009</v>
      </c>
      <c r="M158" s="2">
        <f t="shared" si="78"/>
        <v>0.34861083420315009</v>
      </c>
      <c r="N158" s="4">
        <f t="shared" si="79"/>
        <v>0.34861083420315009</v>
      </c>
      <c r="O158" s="6">
        <v>25</v>
      </c>
      <c r="P158" s="3">
        <f t="shared" si="80"/>
        <v>25</v>
      </c>
      <c r="Q158" s="5">
        <f t="shared" si="81"/>
        <v>25</v>
      </c>
    </row>
    <row r="159" spans="2:17" x14ac:dyDescent="0.3">
      <c r="B159" s="25"/>
      <c r="C159" s="19" t="s">
        <v>12</v>
      </c>
      <c r="D159" s="20">
        <v>18.82</v>
      </c>
      <c r="E159" s="20">
        <v>18.739999999999998</v>
      </c>
      <c r="I159" s="1">
        <f t="shared" si="82"/>
        <v>0.34712896030643103</v>
      </c>
      <c r="J159" s="2">
        <f t="shared" si="76"/>
        <v>0.34712896030643103</v>
      </c>
      <c r="K159" s="3">
        <f t="shared" si="77"/>
        <v>0.34712896030643103</v>
      </c>
      <c r="L159" s="2">
        <f t="shared" si="83"/>
        <v>0.34861083420315009</v>
      </c>
      <c r="M159" s="2">
        <f t="shared" si="78"/>
        <v>0.34861083420315009</v>
      </c>
      <c r="N159" s="4">
        <f t="shared" si="79"/>
        <v>0.34861083420315009</v>
      </c>
      <c r="O159" s="6">
        <v>30</v>
      </c>
      <c r="P159" s="3">
        <f t="shared" si="80"/>
        <v>30</v>
      </c>
      <c r="Q159" s="5">
        <f t="shared" si="81"/>
        <v>30</v>
      </c>
    </row>
    <row r="160" spans="2:17" x14ac:dyDescent="0.3">
      <c r="B160" s="25"/>
      <c r="C160" s="19" t="s">
        <v>0</v>
      </c>
      <c r="D160" s="20">
        <v>1.2426E-2</v>
      </c>
      <c r="E160" s="20">
        <v>1.252313E-2</v>
      </c>
      <c r="I160" s="1">
        <f t="shared" si="82"/>
        <v>0.34712896030643103</v>
      </c>
      <c r="J160" s="2">
        <f t="shared" si="76"/>
        <v>0.34712896030643103</v>
      </c>
      <c r="K160" s="3">
        <f t="shared" si="77"/>
        <v>0.34712896030643103</v>
      </c>
      <c r="L160" s="2">
        <f t="shared" si="83"/>
        <v>0.34861083420315009</v>
      </c>
      <c r="M160" s="2">
        <f t="shared" si="78"/>
        <v>0.34861083420315009</v>
      </c>
      <c r="N160" s="4">
        <f t="shared" si="79"/>
        <v>0.34861083420315009</v>
      </c>
      <c r="O160" s="6">
        <v>35</v>
      </c>
      <c r="P160" s="3">
        <f t="shared" si="80"/>
        <v>35</v>
      </c>
      <c r="Q160" s="5">
        <f t="shared" si="81"/>
        <v>35</v>
      </c>
    </row>
    <row r="161" spans="2:17" x14ac:dyDescent="0.3">
      <c r="B161" s="25"/>
      <c r="C161" s="19" t="s">
        <v>13</v>
      </c>
      <c r="D161" s="26">
        <v>5.6800000000000003E-2</v>
      </c>
      <c r="E161" s="26"/>
      <c r="I161" s="1">
        <f t="shared" si="82"/>
        <v>0.34712896030643103</v>
      </c>
      <c r="J161" s="2">
        <f t="shared" si="76"/>
        <v>0.34712896030643103</v>
      </c>
      <c r="K161" s="3">
        <f t="shared" si="77"/>
        <v>0.34712896030643103</v>
      </c>
      <c r="L161" s="2">
        <f t="shared" si="83"/>
        <v>0.34861083420315009</v>
      </c>
      <c r="M161" s="2">
        <f t="shared" si="78"/>
        <v>0.34861083420315009</v>
      </c>
      <c r="N161" s="4">
        <f t="shared" si="79"/>
        <v>0.34861083420315009</v>
      </c>
      <c r="O161" s="6">
        <v>40</v>
      </c>
      <c r="P161" s="3">
        <f t="shared" si="80"/>
        <v>40</v>
      </c>
      <c r="Q161" s="5">
        <f t="shared" si="81"/>
        <v>40</v>
      </c>
    </row>
    <row r="162" spans="2:17" x14ac:dyDescent="0.3">
      <c r="B162" s="25"/>
      <c r="C162" s="19" t="s">
        <v>14</v>
      </c>
      <c r="D162" s="26">
        <v>3.6400000000000001E-4</v>
      </c>
      <c r="E162" s="26"/>
      <c r="I162" s="1">
        <f t="shared" si="82"/>
        <v>0.34712896030643103</v>
      </c>
      <c r="J162" s="2">
        <f t="shared" si="76"/>
        <v>0.34712896030643103</v>
      </c>
      <c r="K162" s="3">
        <f t="shared" si="77"/>
        <v>0.34712896030643103</v>
      </c>
      <c r="L162" s="2">
        <f t="shared" si="83"/>
        <v>0.34861083420315009</v>
      </c>
      <c r="M162" s="2">
        <f t="shared" si="78"/>
        <v>0.34861083420315009</v>
      </c>
      <c r="N162" s="4">
        <f t="shared" si="79"/>
        <v>0.34861083420315009</v>
      </c>
      <c r="O162" s="6">
        <v>45</v>
      </c>
      <c r="P162" s="3">
        <f t="shared" si="80"/>
        <v>45</v>
      </c>
      <c r="Q162" s="5">
        <f t="shared" si="81"/>
        <v>45</v>
      </c>
    </row>
    <row r="163" spans="2:17" x14ac:dyDescent="0.3">
      <c r="B163" s="25"/>
      <c r="C163" s="21"/>
      <c r="D163" s="26"/>
      <c r="E163" s="26"/>
      <c r="I163" s="1">
        <f t="shared" si="82"/>
        <v>0.34712896030643103</v>
      </c>
      <c r="J163" s="2">
        <f t="shared" si="76"/>
        <v>0.34712896030643103</v>
      </c>
      <c r="K163" s="3">
        <f t="shared" si="77"/>
        <v>0.34712896030643103</v>
      </c>
      <c r="L163" s="2">
        <f t="shared" si="83"/>
        <v>0.34861083420315009</v>
      </c>
      <c r="M163" s="2">
        <f t="shared" si="78"/>
        <v>0.34861083420315009</v>
      </c>
      <c r="N163" s="4">
        <f t="shared" si="79"/>
        <v>0.34861083420315009</v>
      </c>
      <c r="O163" s="6">
        <v>50</v>
      </c>
      <c r="P163" s="3">
        <f t="shared" si="80"/>
        <v>50</v>
      </c>
      <c r="Q163" s="5">
        <f t="shared" si="81"/>
        <v>50</v>
      </c>
    </row>
    <row r="164" spans="2:17" x14ac:dyDescent="0.3">
      <c r="I164" s="1">
        <f t="shared" si="82"/>
        <v>0.34712896030643103</v>
      </c>
      <c r="J164" s="2">
        <f t="shared" si="76"/>
        <v>0.34712896030643103</v>
      </c>
      <c r="K164" s="3">
        <f t="shared" si="77"/>
        <v>0.34712896030643103</v>
      </c>
      <c r="L164" s="2">
        <f t="shared" si="83"/>
        <v>0.34861083420315009</v>
      </c>
      <c r="M164" s="2">
        <f t="shared" si="78"/>
        <v>0.34861083420315009</v>
      </c>
      <c r="N164" s="4">
        <f t="shared" si="79"/>
        <v>0.34861083420315009</v>
      </c>
      <c r="O164" s="6">
        <v>55</v>
      </c>
      <c r="P164" s="3">
        <f t="shared" si="80"/>
        <v>55</v>
      </c>
      <c r="Q164" s="5">
        <f t="shared" si="81"/>
        <v>55</v>
      </c>
    </row>
    <row r="165" spans="2:17" x14ac:dyDescent="0.3">
      <c r="I165" s="1">
        <f t="shared" si="82"/>
        <v>0.34712896030643103</v>
      </c>
      <c r="J165" s="2">
        <f t="shared" si="76"/>
        <v>0.34712896030643103</v>
      </c>
      <c r="K165" s="3">
        <f t="shared" si="77"/>
        <v>0.34712896030643103</v>
      </c>
      <c r="L165" s="2">
        <f t="shared" si="83"/>
        <v>0.34861083420315009</v>
      </c>
      <c r="M165" s="2">
        <f t="shared" si="78"/>
        <v>0.34861083420315009</v>
      </c>
      <c r="N165" s="4">
        <f t="shared" si="79"/>
        <v>0.34861083420315009</v>
      </c>
      <c r="O165" s="6">
        <v>60</v>
      </c>
      <c r="P165" s="3">
        <f t="shared" si="80"/>
        <v>60</v>
      </c>
      <c r="Q165" s="5">
        <f t="shared" si="81"/>
        <v>60</v>
      </c>
    </row>
    <row r="166" spans="2:17" x14ac:dyDescent="0.3">
      <c r="I166" s="1">
        <f t="shared" si="82"/>
        <v>0.34712896030643103</v>
      </c>
      <c r="J166" s="2">
        <f t="shared" si="76"/>
        <v>0.34712896030643103</v>
      </c>
      <c r="K166" s="3">
        <f t="shared" si="77"/>
        <v>0.34712896030643103</v>
      </c>
      <c r="L166" s="2">
        <f t="shared" si="83"/>
        <v>0.34861083420315009</v>
      </c>
      <c r="M166" s="2">
        <f t="shared" si="78"/>
        <v>0.34861083420315009</v>
      </c>
      <c r="N166" s="4">
        <f t="shared" si="79"/>
        <v>0.34861083420315009</v>
      </c>
      <c r="O166" s="6">
        <v>65</v>
      </c>
      <c r="P166" s="3">
        <f t="shared" si="80"/>
        <v>65</v>
      </c>
      <c r="Q166" s="5">
        <f t="shared" si="81"/>
        <v>65</v>
      </c>
    </row>
    <row r="167" spans="2:17" x14ac:dyDescent="0.3">
      <c r="I167" s="1">
        <f t="shared" si="82"/>
        <v>0.34712896030643103</v>
      </c>
      <c r="J167" s="2">
        <f t="shared" si="76"/>
        <v>0.34712896030643103</v>
      </c>
      <c r="K167" s="3">
        <f t="shared" si="77"/>
        <v>0.34712896030643103</v>
      </c>
      <c r="L167" s="2">
        <f t="shared" si="83"/>
        <v>0.34861083420315009</v>
      </c>
      <c r="M167" s="2">
        <f t="shared" si="78"/>
        <v>0.34861083420315009</v>
      </c>
      <c r="N167" s="4">
        <f t="shared" si="79"/>
        <v>0.34861083420315009</v>
      </c>
      <c r="O167" s="6">
        <v>70</v>
      </c>
      <c r="P167" s="3">
        <f t="shared" si="80"/>
        <v>70</v>
      </c>
      <c r="Q167" s="5">
        <f t="shared" si="81"/>
        <v>70</v>
      </c>
    </row>
    <row r="168" spans="2:17" x14ac:dyDescent="0.3">
      <c r="I168" s="1">
        <f t="shared" si="82"/>
        <v>0.34712896030643103</v>
      </c>
      <c r="J168" s="2">
        <f t="shared" si="76"/>
        <v>0.34712896030643103</v>
      </c>
      <c r="K168" s="3">
        <f t="shared" si="77"/>
        <v>0.34712896030643103</v>
      </c>
      <c r="L168" s="2">
        <f t="shared" si="83"/>
        <v>0.34861083420315009</v>
      </c>
      <c r="M168" s="2">
        <f t="shared" si="78"/>
        <v>0.34861083420315009</v>
      </c>
      <c r="N168" s="4">
        <f t="shared" si="79"/>
        <v>0.34861083420315009</v>
      </c>
      <c r="O168" s="6">
        <v>75</v>
      </c>
      <c r="P168" s="3">
        <f t="shared" si="80"/>
        <v>75</v>
      </c>
      <c r="Q168" s="5">
        <f t="shared" si="81"/>
        <v>75</v>
      </c>
    </row>
    <row r="169" spans="2:17" x14ac:dyDescent="0.3">
      <c r="I169" s="1">
        <f t="shared" si="82"/>
        <v>0.34712896030643103</v>
      </c>
      <c r="J169" s="2">
        <f t="shared" si="76"/>
        <v>0.34712896030643103</v>
      </c>
      <c r="K169" s="3">
        <f t="shared" si="77"/>
        <v>0.34712896030643103</v>
      </c>
      <c r="L169" s="2">
        <f t="shared" si="83"/>
        <v>0.34861083420315009</v>
      </c>
      <c r="M169" s="2">
        <f t="shared" si="78"/>
        <v>0.34861083420315009</v>
      </c>
      <c r="N169" s="4">
        <f t="shared" si="79"/>
        <v>0.34861083420315009</v>
      </c>
      <c r="O169" s="6">
        <v>80</v>
      </c>
      <c r="P169" s="3">
        <f t="shared" si="80"/>
        <v>80</v>
      </c>
      <c r="Q169" s="5">
        <f t="shared" si="81"/>
        <v>80</v>
      </c>
    </row>
    <row r="170" spans="2:17" x14ac:dyDescent="0.3">
      <c r="I170" s="1">
        <f t="shared" si="82"/>
        <v>0.34712896030643103</v>
      </c>
      <c r="J170" s="2">
        <f t="shared" si="76"/>
        <v>0.34712896030643103</v>
      </c>
      <c r="K170" s="3">
        <f t="shared" si="77"/>
        <v>0.34712896030643103</v>
      </c>
      <c r="L170" s="2">
        <f t="shared" si="83"/>
        <v>0.34861083420315009</v>
      </c>
      <c r="M170" s="2">
        <f t="shared" si="78"/>
        <v>0.34861083420315009</v>
      </c>
      <c r="N170" s="4">
        <f t="shared" si="79"/>
        <v>0.34861083420315009</v>
      </c>
      <c r="O170" s="6">
        <v>85</v>
      </c>
      <c r="P170" s="3">
        <f t="shared" si="80"/>
        <v>85</v>
      </c>
      <c r="Q170" s="5">
        <f t="shared" si="81"/>
        <v>85</v>
      </c>
    </row>
    <row r="171" spans="2:17" x14ac:dyDescent="0.3">
      <c r="I171" s="1">
        <f t="shared" si="82"/>
        <v>0.34712896030643103</v>
      </c>
      <c r="J171" s="2">
        <f t="shared" si="76"/>
        <v>0.34712896030643103</v>
      </c>
      <c r="K171" s="3">
        <f t="shared" si="77"/>
        <v>0.34712896030643103</v>
      </c>
      <c r="L171" s="2">
        <f t="shared" si="83"/>
        <v>0.34861083420315009</v>
      </c>
      <c r="M171" s="2">
        <f t="shared" si="78"/>
        <v>0.34861083420315009</v>
      </c>
      <c r="N171" s="4">
        <f t="shared" si="79"/>
        <v>0.34861083420315009</v>
      </c>
      <c r="O171" s="6">
        <v>90</v>
      </c>
      <c r="P171" s="3">
        <f t="shared" si="80"/>
        <v>90</v>
      </c>
      <c r="Q171" s="5">
        <f t="shared" si="81"/>
        <v>90</v>
      </c>
    </row>
    <row r="172" spans="2:17" x14ac:dyDescent="0.3">
      <c r="I172" s="1">
        <f t="shared" si="82"/>
        <v>0.34712896030643103</v>
      </c>
      <c r="J172" s="2">
        <f t="shared" si="76"/>
        <v>0.34712896030643103</v>
      </c>
      <c r="K172" s="3">
        <f t="shared" si="77"/>
        <v>0.34712896030643103</v>
      </c>
      <c r="L172" s="2">
        <f t="shared" si="83"/>
        <v>0.34861083420315009</v>
      </c>
      <c r="M172" s="2">
        <f t="shared" si="78"/>
        <v>0.34861083420315009</v>
      </c>
      <c r="N172" s="4">
        <f t="shared" si="79"/>
        <v>0.34861083420315009</v>
      </c>
      <c r="O172" s="6">
        <v>95</v>
      </c>
      <c r="P172" s="3">
        <f t="shared" si="80"/>
        <v>95</v>
      </c>
      <c r="Q172" s="5">
        <f t="shared" si="81"/>
        <v>95</v>
      </c>
    </row>
    <row r="173" spans="2:17" x14ac:dyDescent="0.3">
      <c r="I173" s="1">
        <f t="shared" si="82"/>
        <v>0.34712896030643103</v>
      </c>
      <c r="J173" s="2">
        <f t="shared" si="76"/>
        <v>0.34712896030643103</v>
      </c>
      <c r="K173" s="3">
        <f t="shared" si="77"/>
        <v>0.34712896030643103</v>
      </c>
      <c r="L173" s="2">
        <f t="shared" si="83"/>
        <v>0.34861083420315009</v>
      </c>
      <c r="M173" s="2">
        <f t="shared" si="78"/>
        <v>0.34861083420315009</v>
      </c>
      <c r="N173" s="4">
        <f t="shared" si="79"/>
        <v>0.34861083420315009</v>
      </c>
      <c r="O173" s="6">
        <v>100</v>
      </c>
      <c r="P173" s="3">
        <f t="shared" si="80"/>
        <v>100</v>
      </c>
      <c r="Q173" s="5">
        <f t="shared" si="81"/>
        <v>100</v>
      </c>
    </row>
    <row r="174" spans="2:17" ht="15" thickBot="1" x14ac:dyDescent="0.35">
      <c r="I174" s="1">
        <f t="shared" si="82"/>
        <v>0.34712896030643103</v>
      </c>
      <c r="J174" s="14">
        <f t="shared" si="76"/>
        <v>0.34712896030643103</v>
      </c>
      <c r="K174" s="15">
        <f t="shared" si="77"/>
        <v>0.34712896030643103</v>
      </c>
      <c r="L174" s="2">
        <f t="shared" si="83"/>
        <v>0.34861083420315009</v>
      </c>
      <c r="M174" s="14">
        <f t="shared" si="78"/>
        <v>0.34861083420315009</v>
      </c>
      <c r="N174" s="16">
        <f t="shared" si="79"/>
        <v>0.34861083420315009</v>
      </c>
      <c r="O174" s="7">
        <v>105</v>
      </c>
      <c r="P174" s="15">
        <f t="shared" si="80"/>
        <v>105</v>
      </c>
      <c r="Q174" s="17">
        <f t="shared" si="81"/>
        <v>105</v>
      </c>
    </row>
    <row r="175" spans="2:17" x14ac:dyDescent="0.3">
      <c r="I175" s="1">
        <f t="shared" si="82"/>
        <v>0.34712896030643103</v>
      </c>
      <c r="J175" s="2">
        <f t="shared" ref="J175:J179" si="84">I175*W50_map</f>
        <v>0.34712896030643103</v>
      </c>
      <c r="K175" s="3">
        <f t="shared" ref="K175:K179" si="85">J175*T50_map</f>
        <v>0.34712896030643103</v>
      </c>
      <c r="L175" s="2">
        <f t="shared" si="83"/>
        <v>0.34861083420315009</v>
      </c>
      <c r="M175" s="2">
        <f t="shared" ref="M175:M179" si="86">L175*W76_map</f>
        <v>0.34861083420315009</v>
      </c>
      <c r="N175" s="4">
        <f t="shared" ref="N175:N179" si="87">M175*T76_map</f>
        <v>0.34861083420315009</v>
      </c>
      <c r="O175" s="6">
        <v>110</v>
      </c>
      <c r="P175" s="3">
        <f t="shared" ref="P175:P179" si="88">O175*W50_map</f>
        <v>110</v>
      </c>
      <c r="Q175" s="5">
        <f t="shared" ref="Q175:Q179" si="89">O175*W76_map</f>
        <v>110</v>
      </c>
    </row>
    <row r="176" spans="2:17" ht="15" thickBot="1" x14ac:dyDescent="0.35">
      <c r="I176" s="1">
        <f t="shared" si="82"/>
        <v>0.34712896030643103</v>
      </c>
      <c r="J176" s="14">
        <f t="shared" si="84"/>
        <v>0.34712896030643103</v>
      </c>
      <c r="K176" s="15">
        <f t="shared" si="85"/>
        <v>0.34712896030643103</v>
      </c>
      <c r="L176" s="2">
        <f t="shared" si="83"/>
        <v>0.34861083420315009</v>
      </c>
      <c r="M176" s="14">
        <f t="shared" si="86"/>
        <v>0.34861083420315009</v>
      </c>
      <c r="N176" s="16">
        <f t="shared" si="87"/>
        <v>0.34861083420315009</v>
      </c>
      <c r="O176" s="7">
        <v>115</v>
      </c>
      <c r="P176" s="15">
        <f t="shared" si="88"/>
        <v>115</v>
      </c>
      <c r="Q176" s="17">
        <f t="shared" si="89"/>
        <v>115</v>
      </c>
    </row>
    <row r="177" spans="9:17" x14ac:dyDescent="0.3">
      <c r="I177" s="1">
        <f t="shared" si="82"/>
        <v>0.34712896030643103</v>
      </c>
      <c r="J177" s="2">
        <f t="shared" si="84"/>
        <v>0.34712896030643103</v>
      </c>
      <c r="K177" s="3">
        <f t="shared" si="85"/>
        <v>0.34712896030643103</v>
      </c>
      <c r="L177" s="2">
        <f t="shared" si="83"/>
        <v>0.34861083420315009</v>
      </c>
      <c r="M177" s="2">
        <f t="shared" si="86"/>
        <v>0.34861083420315009</v>
      </c>
      <c r="N177" s="4">
        <f t="shared" si="87"/>
        <v>0.34861083420315009</v>
      </c>
      <c r="O177" s="6">
        <v>120</v>
      </c>
      <c r="P177" s="3">
        <f t="shared" si="88"/>
        <v>120</v>
      </c>
      <c r="Q177" s="5">
        <f t="shared" si="89"/>
        <v>120</v>
      </c>
    </row>
    <row r="178" spans="9:17" ht="15" thickBot="1" x14ac:dyDescent="0.35">
      <c r="I178" s="1">
        <f t="shared" si="82"/>
        <v>0.34712896030643103</v>
      </c>
      <c r="J178" s="14">
        <f t="shared" si="84"/>
        <v>0.34712896030643103</v>
      </c>
      <c r="K178" s="15">
        <f t="shared" si="85"/>
        <v>0.34712896030643103</v>
      </c>
      <c r="L178" s="2">
        <f t="shared" si="83"/>
        <v>0.34861083420315009</v>
      </c>
      <c r="M178" s="14">
        <f t="shared" si="86"/>
        <v>0.34861083420315009</v>
      </c>
      <c r="N178" s="16">
        <f t="shared" si="87"/>
        <v>0.34861083420315009</v>
      </c>
      <c r="O178" s="7">
        <v>125</v>
      </c>
      <c r="P178" s="15">
        <f t="shared" si="88"/>
        <v>125</v>
      </c>
      <c r="Q178" s="17">
        <f t="shared" si="89"/>
        <v>125</v>
      </c>
    </row>
    <row r="179" spans="9:17" x14ac:dyDescent="0.3">
      <c r="I179" s="1">
        <f t="shared" si="82"/>
        <v>0.34712896030643103</v>
      </c>
      <c r="J179" s="2">
        <f t="shared" si="84"/>
        <v>0.34712896030643103</v>
      </c>
      <c r="K179" s="3">
        <f t="shared" si="85"/>
        <v>0.34712896030643103</v>
      </c>
      <c r="L179" s="2">
        <f t="shared" si="83"/>
        <v>0.34861083420315009</v>
      </c>
      <c r="M179" s="2">
        <f t="shared" si="86"/>
        <v>0.34861083420315009</v>
      </c>
      <c r="N179" s="4">
        <f t="shared" si="87"/>
        <v>0.34861083420315009</v>
      </c>
      <c r="O179" s="6">
        <v>130</v>
      </c>
      <c r="P179" s="3">
        <f t="shared" si="88"/>
        <v>130</v>
      </c>
      <c r="Q179" s="5">
        <f t="shared" si="89"/>
        <v>130</v>
      </c>
    </row>
  </sheetData>
  <mergeCells count="54">
    <mergeCell ref="O32:Q32"/>
    <mergeCell ref="I62:N62"/>
    <mergeCell ref="O62:Q62"/>
    <mergeCell ref="D76:E76"/>
    <mergeCell ref="B14:B22"/>
    <mergeCell ref="B36:B44"/>
    <mergeCell ref="B68:B76"/>
    <mergeCell ref="I32:N32"/>
    <mergeCell ref="C68:E68"/>
    <mergeCell ref="D70:E70"/>
    <mergeCell ref="D71:E71"/>
    <mergeCell ref="D74:E74"/>
    <mergeCell ref="D75:E75"/>
    <mergeCell ref="D38:E38"/>
    <mergeCell ref="D39:E39"/>
    <mergeCell ref="D42:E42"/>
    <mergeCell ref="D43:E43"/>
    <mergeCell ref="D44:E44"/>
    <mergeCell ref="D20:E20"/>
    <mergeCell ref="D21:E21"/>
    <mergeCell ref="D22:E22"/>
    <mergeCell ref="C36:E36"/>
    <mergeCell ref="C14:E14"/>
    <mergeCell ref="D16:E16"/>
    <mergeCell ref="D17:E17"/>
    <mergeCell ref="O3:Q3"/>
    <mergeCell ref="I3:N3"/>
    <mergeCell ref="B96:B104"/>
    <mergeCell ref="C96:E96"/>
    <mergeCell ref="D98:E98"/>
    <mergeCell ref="D99:E99"/>
    <mergeCell ref="D102:E102"/>
    <mergeCell ref="D103:E103"/>
    <mergeCell ref="D104:E104"/>
    <mergeCell ref="B127:B135"/>
    <mergeCell ref="C127:E127"/>
    <mergeCell ref="D129:E129"/>
    <mergeCell ref="D130:E130"/>
    <mergeCell ref="D133:E133"/>
    <mergeCell ref="D134:E134"/>
    <mergeCell ref="D135:E135"/>
    <mergeCell ref="B155:B163"/>
    <mergeCell ref="C155:E155"/>
    <mergeCell ref="D157:E157"/>
    <mergeCell ref="D158:E158"/>
    <mergeCell ref="D161:E161"/>
    <mergeCell ref="D162:E162"/>
    <mergeCell ref="D163:E163"/>
    <mergeCell ref="I92:N92"/>
    <mergeCell ref="O92:Q92"/>
    <mergeCell ref="I121:N121"/>
    <mergeCell ref="O121:Q121"/>
    <mergeCell ref="I152:N152"/>
    <mergeCell ref="O152:Q1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Sheet1</vt:lpstr>
      <vt:lpstr>AR</vt:lpstr>
      <vt:lpstr>CD_0</vt:lpstr>
      <vt:lpstr>CD0_50</vt:lpstr>
      <vt:lpstr>CD0_76</vt:lpstr>
      <vt:lpstr>e</vt:lpstr>
      <vt:lpstr>K</vt:lpstr>
      <vt:lpstr>K_1</vt:lpstr>
      <vt:lpstr>K_1_76</vt:lpstr>
      <vt:lpstr>K_2</vt:lpstr>
      <vt:lpstr>K_2_76</vt:lpstr>
      <vt:lpstr>K_high</vt:lpstr>
      <vt:lpstr>K_low</vt:lpstr>
      <vt:lpstr>LOD_50</vt:lpstr>
      <vt:lpstr>LOD_50_high</vt:lpstr>
      <vt:lpstr>LOD_50_low</vt:lpstr>
      <vt:lpstr>LOD_76</vt:lpstr>
      <vt:lpstr>LOD_76_high</vt:lpstr>
      <vt:lpstr>LOD_76_low</vt:lpstr>
      <vt:lpstr>ro</vt:lpstr>
      <vt:lpstr>RoC</vt:lpstr>
      <vt:lpstr>sig</vt:lpstr>
      <vt:lpstr>T50_map</vt:lpstr>
      <vt:lpstr>T76_map</vt:lpstr>
      <vt:lpstr>W50_map</vt:lpstr>
      <vt:lpstr>W76_map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2020-12-13T07:15:49Z</dcterms:modified>
</cp:coreProperties>
</file>