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University\Airplane-Design-II\figure\"/>
    </mc:Choice>
  </mc:AlternateContent>
  <xr:revisionPtr revIDLastSave="0" documentId="13_ncr:1_{BA0B4A5E-4DFB-43B8-A058-41453F164EBC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ediume" sheetId="1" r:id="rId1"/>
    <sheet name="Low" sheetId="5" r:id="rId2"/>
    <sheet name="High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6" l="1"/>
  <c r="G2" i="6"/>
  <c r="G8" i="1"/>
  <c r="E7" i="1"/>
  <c r="D10" i="6"/>
  <c r="F10" i="6" s="1"/>
  <c r="H10" i="6" s="1"/>
  <c r="E9" i="6"/>
  <c r="G9" i="6" s="1"/>
  <c r="I9" i="6" s="1"/>
  <c r="E10" i="6"/>
  <c r="G10" i="6" s="1"/>
  <c r="I10" i="6" s="1"/>
  <c r="D9" i="6"/>
  <c r="F9" i="6" s="1"/>
  <c r="H9" i="6" s="1"/>
  <c r="E8" i="5"/>
  <c r="G8" i="5" s="1"/>
  <c r="I8" i="5" s="1"/>
  <c r="D9" i="5"/>
  <c r="F9" i="5" s="1"/>
  <c r="H9" i="5" s="1"/>
  <c r="C19" i="5"/>
  <c r="D19" i="5"/>
  <c r="C19" i="6"/>
  <c r="D19" i="6"/>
  <c r="E10" i="1"/>
  <c r="G10" i="1" s="1"/>
  <c r="I10" i="1" s="1"/>
  <c r="D10" i="1"/>
  <c r="F10" i="1" s="1"/>
  <c r="H10" i="1" s="1"/>
  <c r="D19" i="1"/>
  <c r="C19" i="1"/>
  <c r="E9" i="5" l="1"/>
  <c r="G9" i="5" s="1"/>
  <c r="I9" i="5" s="1"/>
  <c r="D8" i="5"/>
  <c r="F8" i="5" s="1"/>
  <c r="H8" i="5" s="1"/>
  <c r="N7" i="6"/>
  <c r="AG7" i="6" s="1"/>
  <c r="M7" i="6"/>
  <c r="N6" i="6"/>
  <c r="M6" i="6"/>
  <c r="N5" i="6"/>
  <c r="M5" i="6"/>
  <c r="N4" i="6"/>
  <c r="M4" i="6"/>
  <c r="M3" i="6"/>
  <c r="M2" i="6"/>
  <c r="P55" i="6"/>
  <c r="N55" i="6"/>
  <c r="N56" i="6" s="1"/>
  <c r="H55" i="6"/>
  <c r="F56" i="6" s="1"/>
  <c r="F55" i="6"/>
  <c r="F40" i="6"/>
  <c r="E30" i="6"/>
  <c r="P7" i="6"/>
  <c r="O7" i="6"/>
  <c r="P6" i="6"/>
  <c r="O6" i="6"/>
  <c r="P5" i="6"/>
  <c r="O5" i="6"/>
  <c r="P4" i="6"/>
  <c r="O4" i="6"/>
  <c r="P3" i="6"/>
  <c r="O3" i="6"/>
  <c r="P2" i="6"/>
  <c r="P55" i="5"/>
  <c r="N55" i="5"/>
  <c r="H55" i="5"/>
  <c r="F55" i="5"/>
  <c r="F40" i="5"/>
  <c r="E30" i="5"/>
  <c r="P7" i="5"/>
  <c r="O7" i="5"/>
  <c r="P6" i="5"/>
  <c r="O6" i="5"/>
  <c r="P5" i="5"/>
  <c r="O5" i="5"/>
  <c r="P4" i="5"/>
  <c r="O4" i="5"/>
  <c r="P3" i="5"/>
  <c r="O3" i="5"/>
  <c r="P2" i="5"/>
  <c r="O2" i="5"/>
  <c r="P7" i="1"/>
  <c r="P6" i="1"/>
  <c r="P5" i="1"/>
  <c r="P4" i="1"/>
  <c r="P3" i="1"/>
  <c r="P2" i="1"/>
  <c r="O7" i="1"/>
  <c r="O6" i="1"/>
  <c r="O5" i="1"/>
  <c r="O4" i="1"/>
  <c r="O3" i="1"/>
  <c r="O2" i="1"/>
  <c r="AF19" i="6" l="1"/>
  <c r="T5" i="6"/>
  <c r="Y28" i="6"/>
  <c r="T11" i="6"/>
  <c r="U30" i="6"/>
  <c r="AG30" i="6"/>
  <c r="AF11" i="6"/>
  <c r="V29" i="6"/>
  <c r="U3" i="6"/>
  <c r="T15" i="6"/>
  <c r="AD27" i="6"/>
  <c r="V3" i="6"/>
  <c r="AF15" i="6"/>
  <c r="W29" i="6"/>
  <c r="AF3" i="6"/>
  <c r="T19" i="6"/>
  <c r="AE27" i="6"/>
  <c r="AG4" i="6"/>
  <c r="AF30" i="6"/>
  <c r="X28" i="6"/>
  <c r="V7" i="6"/>
  <c r="AF23" i="6"/>
  <c r="T23" i="6"/>
  <c r="T27" i="6"/>
  <c r="X5" i="6"/>
  <c r="AF7" i="6"/>
  <c r="U11" i="6"/>
  <c r="U15" i="6"/>
  <c r="U19" i="6"/>
  <c r="U23" i="6"/>
  <c r="U27" i="6"/>
  <c r="AF27" i="6"/>
  <c r="AG11" i="6"/>
  <c r="AG27" i="6"/>
  <c r="Y5" i="6"/>
  <c r="AG3" i="6"/>
  <c r="AD5" i="6"/>
  <c r="AD8" i="6"/>
  <c r="AG15" i="6"/>
  <c r="AG19" i="6"/>
  <c r="AG23" i="6"/>
  <c r="V2" i="6"/>
  <c r="T4" i="6"/>
  <c r="V6" i="6"/>
  <c r="X9" i="6"/>
  <c r="AD12" i="6"/>
  <c r="AD16" i="6"/>
  <c r="AD20" i="6"/>
  <c r="AD24" i="6"/>
  <c r="AD28" i="6"/>
  <c r="U4" i="6"/>
  <c r="Y9" i="6"/>
  <c r="X25" i="6"/>
  <c r="AD2" i="6"/>
  <c r="V4" i="6"/>
  <c r="T7" i="6"/>
  <c r="AD9" i="6"/>
  <c r="Y13" i="6"/>
  <c r="Y17" i="6"/>
  <c r="Y21" i="6"/>
  <c r="Y25" i="6"/>
  <c r="Y29" i="6"/>
  <c r="Y2" i="6"/>
  <c r="AD6" i="6"/>
  <c r="X13" i="6"/>
  <c r="X17" i="6"/>
  <c r="X21" i="6"/>
  <c r="X29" i="6"/>
  <c r="T3" i="6"/>
  <c r="AD4" i="6"/>
  <c r="U7" i="6"/>
  <c r="V10" i="6"/>
  <c r="V14" i="6"/>
  <c r="V18" i="6"/>
  <c r="V22" i="6"/>
  <c r="V26" i="6"/>
  <c r="V30" i="6"/>
  <c r="AE4" i="6"/>
  <c r="AE12" i="6"/>
  <c r="AE20" i="6"/>
  <c r="AE28" i="6"/>
  <c r="AF4" i="6"/>
  <c r="X6" i="6"/>
  <c r="T8" i="6"/>
  <c r="AF8" i="6"/>
  <c r="X10" i="6"/>
  <c r="V11" i="6"/>
  <c r="T12" i="6"/>
  <c r="AF12" i="6"/>
  <c r="AD13" i="6"/>
  <c r="X14" i="6"/>
  <c r="V15" i="6"/>
  <c r="T16" i="6"/>
  <c r="AF16" i="6"/>
  <c r="AD17" i="6"/>
  <c r="X18" i="6"/>
  <c r="V19" i="6"/>
  <c r="T20" i="6"/>
  <c r="AF20" i="6"/>
  <c r="AD21" i="6"/>
  <c r="X22" i="6"/>
  <c r="V23" i="6"/>
  <c r="T24" i="6"/>
  <c r="AF24" i="6"/>
  <c r="AD25" i="6"/>
  <c r="X26" i="6"/>
  <c r="V27" i="6"/>
  <c r="T28" i="6"/>
  <c r="AF28" i="6"/>
  <c r="AD29" i="6"/>
  <c r="X30" i="6"/>
  <c r="W14" i="6"/>
  <c r="AE16" i="6"/>
  <c r="W22" i="6"/>
  <c r="AE24" i="6"/>
  <c r="W30" i="6"/>
  <c r="W3" i="6"/>
  <c r="AE5" i="6"/>
  <c r="Y6" i="6"/>
  <c r="W7" i="6"/>
  <c r="U8" i="6"/>
  <c r="AG8" i="6"/>
  <c r="AE9" i="6"/>
  <c r="Y10" i="6"/>
  <c r="W11" i="6"/>
  <c r="U12" i="6"/>
  <c r="AG12" i="6"/>
  <c r="AE13" i="6"/>
  <c r="Y14" i="6"/>
  <c r="W15" i="6"/>
  <c r="U16" i="6"/>
  <c r="AG16" i="6"/>
  <c r="AE17" i="6"/>
  <c r="Y18" i="6"/>
  <c r="W19" i="6"/>
  <c r="U20" i="6"/>
  <c r="AG20" i="6"/>
  <c r="AE21" i="6"/>
  <c r="Y22" i="6"/>
  <c r="W23" i="6"/>
  <c r="U24" i="6"/>
  <c r="AG24" i="6"/>
  <c r="AE25" i="6"/>
  <c r="Y26" i="6"/>
  <c r="W27" i="6"/>
  <c r="U28" i="6"/>
  <c r="AG28" i="6"/>
  <c r="AE29" i="6"/>
  <c r="Y30" i="6"/>
  <c r="W26" i="6"/>
  <c r="X3" i="6"/>
  <c r="AF5" i="6"/>
  <c r="X7" i="6"/>
  <c r="V8" i="6"/>
  <c r="T9" i="6"/>
  <c r="AF9" i="6"/>
  <c r="AD10" i="6"/>
  <c r="X11" i="6"/>
  <c r="V12" i="6"/>
  <c r="T13" i="6"/>
  <c r="AF13" i="6"/>
  <c r="AD14" i="6"/>
  <c r="X15" i="6"/>
  <c r="V16" i="6"/>
  <c r="T17" i="6"/>
  <c r="AF17" i="6"/>
  <c r="AD18" i="6"/>
  <c r="X19" i="6"/>
  <c r="V20" i="6"/>
  <c r="T21" i="6"/>
  <c r="AF21" i="6"/>
  <c r="AD22" i="6"/>
  <c r="X23" i="6"/>
  <c r="V24" i="6"/>
  <c r="T25" i="6"/>
  <c r="AF25" i="6"/>
  <c r="AD26" i="6"/>
  <c r="X27" i="6"/>
  <c r="V28" i="6"/>
  <c r="T29" i="6"/>
  <c r="AF29" i="6"/>
  <c r="AD30" i="6"/>
  <c r="AE8" i="6"/>
  <c r="AE2" i="6"/>
  <c r="Y3" i="6"/>
  <c r="W4" i="6"/>
  <c r="U5" i="6"/>
  <c r="AG5" i="6"/>
  <c r="AE6" i="6"/>
  <c r="Y7" i="6"/>
  <c r="W8" i="6"/>
  <c r="U9" i="6"/>
  <c r="AG9" i="6"/>
  <c r="AE10" i="6"/>
  <c r="Y11" i="6"/>
  <c r="W12" i="6"/>
  <c r="U13" i="6"/>
  <c r="AG13" i="6"/>
  <c r="AE14" i="6"/>
  <c r="Y15" i="6"/>
  <c r="W16" i="6"/>
  <c r="U17" i="6"/>
  <c r="AG17" i="6"/>
  <c r="AE18" i="6"/>
  <c r="Y19" i="6"/>
  <c r="W20" i="6"/>
  <c r="U21" i="6"/>
  <c r="AG21" i="6"/>
  <c r="AE22" i="6"/>
  <c r="Y23" i="6"/>
  <c r="W24" i="6"/>
  <c r="U25" i="6"/>
  <c r="AG25" i="6"/>
  <c r="AE26" i="6"/>
  <c r="Y27" i="6"/>
  <c r="W28" i="6"/>
  <c r="U29" i="6"/>
  <c r="AG29" i="6"/>
  <c r="AE30" i="6"/>
  <c r="W2" i="6"/>
  <c r="W6" i="6"/>
  <c r="X2" i="6"/>
  <c r="T2" i="6"/>
  <c r="AF2" i="6"/>
  <c r="AD3" i="6"/>
  <c r="X4" i="6"/>
  <c r="V5" i="6"/>
  <c r="T6" i="6"/>
  <c r="AF6" i="6"/>
  <c r="AD7" i="6"/>
  <c r="X8" i="6"/>
  <c r="V9" i="6"/>
  <c r="T10" i="6"/>
  <c r="AF10" i="6"/>
  <c r="AD11" i="6"/>
  <c r="X12" i="6"/>
  <c r="V13" i="6"/>
  <c r="T14" i="6"/>
  <c r="AF14" i="6"/>
  <c r="AD15" i="6"/>
  <c r="X16" i="6"/>
  <c r="V17" i="6"/>
  <c r="T18" i="6"/>
  <c r="AF18" i="6"/>
  <c r="AD19" i="6"/>
  <c r="X20" i="6"/>
  <c r="V21" i="6"/>
  <c r="T22" i="6"/>
  <c r="AF22" i="6"/>
  <c r="AD23" i="6"/>
  <c r="X24" i="6"/>
  <c r="V25" i="6"/>
  <c r="T26" i="6"/>
  <c r="AF26" i="6"/>
  <c r="T30" i="6"/>
  <c r="W10" i="6"/>
  <c r="W18" i="6"/>
  <c r="U2" i="6"/>
  <c r="AG2" i="6"/>
  <c r="AE3" i="6"/>
  <c r="Y4" i="6"/>
  <c r="W5" i="6"/>
  <c r="U6" i="6"/>
  <c r="AG6" i="6"/>
  <c r="AE7" i="6"/>
  <c r="Y8" i="6"/>
  <c r="W9" i="6"/>
  <c r="U10" i="6"/>
  <c r="AG10" i="6"/>
  <c r="AE11" i="6"/>
  <c r="Y12" i="6"/>
  <c r="W13" i="6"/>
  <c r="U14" i="6"/>
  <c r="AG14" i="6"/>
  <c r="AE15" i="6"/>
  <c r="Y16" i="6"/>
  <c r="W17" i="6"/>
  <c r="U18" i="6"/>
  <c r="AG18" i="6"/>
  <c r="AE19" i="6"/>
  <c r="Y20" i="6"/>
  <c r="W21" i="6"/>
  <c r="U22" i="6"/>
  <c r="AG22" i="6"/>
  <c r="AE23" i="6"/>
  <c r="Y24" i="6"/>
  <c r="W25" i="6"/>
  <c r="U26" i="6"/>
  <c r="AG26" i="6"/>
  <c r="N56" i="5"/>
  <c r="F56" i="5"/>
  <c r="D7" i="6"/>
  <c r="F7" i="6" s="1"/>
  <c r="H7" i="6" s="1"/>
  <c r="D5" i="6"/>
  <c r="F5" i="6" s="1"/>
  <c r="H5" i="6" s="1"/>
  <c r="D8" i="6"/>
  <c r="F8" i="6" s="1"/>
  <c r="H8" i="6" s="1"/>
  <c r="D4" i="6"/>
  <c r="F4" i="6" s="1"/>
  <c r="H4" i="6" s="1"/>
  <c r="D3" i="6"/>
  <c r="F3" i="6" s="1"/>
  <c r="H3" i="6" s="1"/>
  <c r="D6" i="6"/>
  <c r="F6" i="6" s="1"/>
  <c r="H6" i="6" s="1"/>
  <c r="D2" i="6"/>
  <c r="F2" i="6" s="1"/>
  <c r="H2" i="6" s="1"/>
  <c r="N2" i="6"/>
  <c r="E7" i="6"/>
  <c r="G7" i="6" s="1"/>
  <c r="I7" i="6" s="1"/>
  <c r="E6" i="6"/>
  <c r="G6" i="6" s="1"/>
  <c r="I6" i="6" s="1"/>
  <c r="E2" i="6"/>
  <c r="I2" i="6" s="1"/>
  <c r="E8" i="6"/>
  <c r="G8" i="6" s="1"/>
  <c r="I8" i="6" s="1"/>
  <c r="E4" i="6"/>
  <c r="G4" i="6" s="1"/>
  <c r="I4" i="6" s="1"/>
  <c r="E3" i="6"/>
  <c r="G3" i="6" s="1"/>
  <c r="I3" i="6" s="1"/>
  <c r="E5" i="6"/>
  <c r="G5" i="6" s="1"/>
  <c r="I5" i="6" s="1"/>
  <c r="E2" i="5"/>
  <c r="G2" i="5" s="1"/>
  <c r="I2" i="5" s="1"/>
  <c r="E4" i="5"/>
  <c r="G4" i="5" s="1"/>
  <c r="I4" i="5" s="1"/>
  <c r="E5" i="5"/>
  <c r="G5" i="5" s="1"/>
  <c r="I5" i="5" s="1"/>
  <c r="P55" i="1"/>
  <c r="N55" i="1"/>
  <c r="H55" i="1"/>
  <c r="F55" i="1"/>
  <c r="F56" i="1" s="1"/>
  <c r="D2" i="1" s="1"/>
  <c r="F2" i="1" s="1"/>
  <c r="H2" i="1" s="1"/>
  <c r="D9" i="1" l="1"/>
  <c r="AB8" i="6"/>
  <c r="AB4" i="6"/>
  <c r="AB29" i="6"/>
  <c r="AB27" i="6"/>
  <c r="AB25" i="6"/>
  <c r="AB23" i="6"/>
  <c r="AB21" i="6"/>
  <c r="AB19" i="6"/>
  <c r="AB17" i="6"/>
  <c r="AB15" i="6"/>
  <c r="AB13" i="6"/>
  <c r="AB11" i="6"/>
  <c r="AB9" i="6"/>
  <c r="AB7" i="6"/>
  <c r="AB5" i="6"/>
  <c r="AB3" i="6"/>
  <c r="AB26" i="6"/>
  <c r="AB18" i="6"/>
  <c r="AB14" i="6"/>
  <c r="AB6" i="6"/>
  <c r="AB2" i="6"/>
  <c r="AB20" i="6"/>
  <c r="AB30" i="6"/>
  <c r="AB24" i="6"/>
  <c r="AB16" i="6"/>
  <c r="AB12" i="6"/>
  <c r="AB28" i="6"/>
  <c r="AB22" i="6"/>
  <c r="AB10" i="6"/>
  <c r="E6" i="5"/>
  <c r="G6" i="5" s="1"/>
  <c r="I6" i="5" s="1"/>
  <c r="E3" i="5"/>
  <c r="G3" i="5" s="1"/>
  <c r="I3" i="5" s="1"/>
  <c r="E7" i="5"/>
  <c r="G7" i="5" s="1"/>
  <c r="I7" i="5" s="1"/>
  <c r="D4" i="5"/>
  <c r="F4" i="5" s="1"/>
  <c r="H4" i="5" s="1"/>
  <c r="M4" i="5"/>
  <c r="M7" i="5"/>
  <c r="M2" i="5"/>
  <c r="M6" i="5"/>
  <c r="M5" i="5"/>
  <c r="D5" i="5"/>
  <c r="F5" i="5" s="1"/>
  <c r="H5" i="5" s="1"/>
  <c r="D2" i="5"/>
  <c r="F2" i="5" s="1"/>
  <c r="H2" i="5" s="1"/>
  <c r="D6" i="5"/>
  <c r="F6" i="5" s="1"/>
  <c r="H6" i="5" s="1"/>
  <c r="D3" i="5"/>
  <c r="F3" i="5" s="1"/>
  <c r="H3" i="5" s="1"/>
  <c r="D7" i="5"/>
  <c r="F7" i="5" s="1"/>
  <c r="H7" i="5" s="1"/>
  <c r="N5" i="5"/>
  <c r="N3" i="6"/>
  <c r="N3" i="5"/>
  <c r="M3" i="5"/>
  <c r="N56" i="1"/>
  <c r="F40" i="1"/>
  <c r="E30" i="1"/>
  <c r="V10" i="5" l="1"/>
  <c r="V18" i="5"/>
  <c r="V26" i="5"/>
  <c r="O15" i="5"/>
  <c r="O23" i="5"/>
  <c r="O31" i="5"/>
  <c r="O39" i="5"/>
  <c r="O36" i="5"/>
  <c r="O30" i="5"/>
  <c r="V3" i="5"/>
  <c r="V11" i="5"/>
  <c r="V19" i="5"/>
  <c r="V27" i="5"/>
  <c r="O16" i="5"/>
  <c r="O24" i="5"/>
  <c r="O32" i="5"/>
  <c r="O40" i="5"/>
  <c r="O28" i="5"/>
  <c r="V17" i="5"/>
  <c r="V4" i="5"/>
  <c r="V12" i="5"/>
  <c r="V20" i="5"/>
  <c r="V28" i="5"/>
  <c r="O17" i="5"/>
  <c r="O25" i="5"/>
  <c r="O33" i="5"/>
  <c r="O41" i="5"/>
  <c r="O20" i="5"/>
  <c r="V25" i="5"/>
  <c r="O38" i="5"/>
  <c r="V5" i="5"/>
  <c r="V13" i="5"/>
  <c r="V21" i="5"/>
  <c r="V29" i="5"/>
  <c r="O18" i="5"/>
  <c r="O26" i="5"/>
  <c r="O34" i="5"/>
  <c r="O13" i="5"/>
  <c r="V6" i="5"/>
  <c r="V14" i="5"/>
  <c r="V22" i="5"/>
  <c r="V30" i="5"/>
  <c r="O19" i="5"/>
  <c r="O27" i="5"/>
  <c r="O35" i="5"/>
  <c r="O22" i="5"/>
  <c r="V7" i="5"/>
  <c r="V15" i="5"/>
  <c r="V23" i="5"/>
  <c r="V2" i="5"/>
  <c r="V9" i="5"/>
  <c r="V8" i="5"/>
  <c r="V16" i="5"/>
  <c r="V24" i="5"/>
  <c r="O21" i="5"/>
  <c r="O29" i="5"/>
  <c r="O37" i="5"/>
  <c r="O14" i="5"/>
  <c r="T30" i="5"/>
  <c r="T9" i="5"/>
  <c r="T17" i="5"/>
  <c r="T25" i="5"/>
  <c r="T10" i="5"/>
  <c r="T18" i="5"/>
  <c r="T26" i="5"/>
  <c r="T3" i="5"/>
  <c r="T11" i="5"/>
  <c r="T19" i="5"/>
  <c r="T27" i="5"/>
  <c r="T4" i="5"/>
  <c r="T12" i="5"/>
  <c r="T20" i="5"/>
  <c r="T28" i="5"/>
  <c r="T16" i="5"/>
  <c r="T5" i="5"/>
  <c r="T13" i="5"/>
  <c r="T21" i="5"/>
  <c r="T29" i="5"/>
  <c r="T6" i="5"/>
  <c r="T14" i="5"/>
  <c r="T22" i="5"/>
  <c r="T2" i="5"/>
  <c r="T7" i="5"/>
  <c r="T15" i="5"/>
  <c r="T23" i="5"/>
  <c r="T8" i="5"/>
  <c r="T24" i="5"/>
  <c r="X7" i="5"/>
  <c r="X15" i="5"/>
  <c r="X23" i="5"/>
  <c r="X2" i="5"/>
  <c r="X14" i="5"/>
  <c r="X8" i="5"/>
  <c r="X16" i="5"/>
  <c r="X24" i="5"/>
  <c r="X9" i="5"/>
  <c r="X17" i="5"/>
  <c r="X25" i="5"/>
  <c r="X10" i="5"/>
  <c r="X18" i="5"/>
  <c r="X26" i="5"/>
  <c r="X22" i="5"/>
  <c r="X3" i="5"/>
  <c r="X11" i="5"/>
  <c r="X19" i="5"/>
  <c r="X27" i="5"/>
  <c r="X6" i="5"/>
  <c r="X4" i="5"/>
  <c r="X12" i="5"/>
  <c r="X20" i="5"/>
  <c r="X28" i="5"/>
  <c r="X5" i="5"/>
  <c r="X13" i="5"/>
  <c r="X21" i="5"/>
  <c r="X29" i="5"/>
  <c r="X30" i="5"/>
  <c r="Y4" i="5"/>
  <c r="Y12" i="5"/>
  <c r="Y20" i="5"/>
  <c r="Y28" i="5"/>
  <c r="Y5" i="5"/>
  <c r="Y13" i="5"/>
  <c r="Y21" i="5"/>
  <c r="Y29" i="5"/>
  <c r="Y3" i="5"/>
  <c r="Y6" i="5"/>
  <c r="Y14" i="5"/>
  <c r="Y22" i="5"/>
  <c r="Y30" i="5"/>
  <c r="Y27" i="5"/>
  <c r="Y7" i="5"/>
  <c r="Y15" i="5"/>
  <c r="Y23" i="5"/>
  <c r="Y2" i="5"/>
  <c r="Y11" i="5"/>
  <c r="Y8" i="5"/>
  <c r="Y16" i="5"/>
  <c r="Y24" i="5"/>
  <c r="Y9" i="5"/>
  <c r="Y17" i="5"/>
  <c r="Y25" i="5"/>
  <c r="Y10" i="5"/>
  <c r="Y18" i="5"/>
  <c r="Y26" i="5"/>
  <c r="Y19" i="5"/>
  <c r="W9" i="5"/>
  <c r="W17" i="5"/>
  <c r="W25" i="5"/>
  <c r="W10" i="5"/>
  <c r="W18" i="5"/>
  <c r="W26" i="5"/>
  <c r="W16" i="5"/>
  <c r="W3" i="5"/>
  <c r="W11" i="5"/>
  <c r="W19" i="5"/>
  <c r="W27" i="5"/>
  <c r="W8" i="5"/>
  <c r="W4" i="5"/>
  <c r="W12" i="5"/>
  <c r="W20" i="5"/>
  <c r="W28" i="5"/>
  <c r="W22" i="5"/>
  <c r="W24" i="5"/>
  <c r="W5" i="5"/>
  <c r="W13" i="5"/>
  <c r="W21" i="5"/>
  <c r="W29" i="5"/>
  <c r="W14" i="5"/>
  <c r="W6" i="5"/>
  <c r="W30" i="5"/>
  <c r="W7" i="5"/>
  <c r="W15" i="5"/>
  <c r="W23" i="5"/>
  <c r="W2" i="5"/>
  <c r="U5" i="5"/>
  <c r="U13" i="5"/>
  <c r="U21" i="5"/>
  <c r="U29" i="5"/>
  <c r="U6" i="5"/>
  <c r="U14" i="5"/>
  <c r="U22" i="5"/>
  <c r="U30" i="5"/>
  <c r="U7" i="5"/>
  <c r="U15" i="5"/>
  <c r="U23" i="5"/>
  <c r="U8" i="5"/>
  <c r="U16" i="5"/>
  <c r="U24" i="5"/>
  <c r="U4" i="5"/>
  <c r="U20" i="5"/>
  <c r="U9" i="5"/>
  <c r="U17" i="5"/>
  <c r="U25" i="5"/>
  <c r="U10" i="5"/>
  <c r="U18" i="5"/>
  <c r="U26" i="5"/>
  <c r="U2" i="5"/>
  <c r="U3" i="5"/>
  <c r="U11" i="5"/>
  <c r="U19" i="5"/>
  <c r="U27" i="5"/>
  <c r="U12" i="5"/>
  <c r="U28" i="5"/>
  <c r="E9" i="1"/>
  <c r="G9" i="1" s="1"/>
  <c r="E2" i="1"/>
  <c r="G2" i="1" s="1"/>
  <c r="I2" i="1" s="1"/>
  <c r="F9" i="1"/>
  <c r="M7" i="1" s="1"/>
  <c r="AC29" i="6"/>
  <c r="AC27" i="6"/>
  <c r="AC25" i="6"/>
  <c r="AC23" i="6"/>
  <c r="AC21" i="6"/>
  <c r="AC19" i="6"/>
  <c r="AC17" i="6"/>
  <c r="AC15" i="6"/>
  <c r="AC13" i="6"/>
  <c r="AC11" i="6"/>
  <c r="AC9" i="6"/>
  <c r="AC7" i="6"/>
  <c r="AC5" i="6"/>
  <c r="AC3" i="6"/>
  <c r="AC30" i="6"/>
  <c r="AC28" i="6"/>
  <c r="AC26" i="6"/>
  <c r="AC24" i="6"/>
  <c r="AC22" i="6"/>
  <c r="AC20" i="6"/>
  <c r="AC18" i="6"/>
  <c r="AC16" i="6"/>
  <c r="AC14" i="6"/>
  <c r="AC12" i="6"/>
  <c r="AC10" i="6"/>
  <c r="AC8" i="6"/>
  <c r="AC6" i="6"/>
  <c r="AC4" i="6"/>
  <c r="AC2" i="6"/>
  <c r="AE3" i="5"/>
  <c r="AE11" i="5"/>
  <c r="AE19" i="5"/>
  <c r="AE27" i="5"/>
  <c r="AE4" i="5"/>
  <c r="AE12" i="5"/>
  <c r="AE20" i="5"/>
  <c r="AE28" i="5"/>
  <c r="AE10" i="5"/>
  <c r="AE5" i="5"/>
  <c r="AE13" i="5"/>
  <c r="AE21" i="5"/>
  <c r="AE29" i="5"/>
  <c r="AE6" i="5"/>
  <c r="AE14" i="5"/>
  <c r="AE22" i="5"/>
  <c r="AE30" i="5"/>
  <c r="AE18" i="5"/>
  <c r="AE7" i="5"/>
  <c r="AE15" i="5"/>
  <c r="AE23" i="5"/>
  <c r="AE2" i="5"/>
  <c r="AE8" i="5"/>
  <c r="AE16" i="5"/>
  <c r="AE24" i="5"/>
  <c r="AE9" i="5"/>
  <c r="AE17" i="5"/>
  <c r="AE25" i="5"/>
  <c r="AE26" i="5"/>
  <c r="AC9" i="5"/>
  <c r="AC17" i="5"/>
  <c r="AC25" i="5"/>
  <c r="AC10" i="5"/>
  <c r="AC18" i="5"/>
  <c r="AC26" i="5"/>
  <c r="AC3" i="5"/>
  <c r="AC11" i="5"/>
  <c r="AC19" i="5"/>
  <c r="AC27" i="5"/>
  <c r="AC8" i="5"/>
  <c r="AC4" i="5"/>
  <c r="AC12" i="5"/>
  <c r="AC20" i="5"/>
  <c r="AC28" i="5"/>
  <c r="AC5" i="5"/>
  <c r="AC13" i="5"/>
  <c r="AC21" i="5"/>
  <c r="AC29" i="5"/>
  <c r="AC24" i="5"/>
  <c r="AC6" i="5"/>
  <c r="AC14" i="5"/>
  <c r="AC22" i="5"/>
  <c r="AC30" i="5"/>
  <c r="AC7" i="5"/>
  <c r="AC15" i="5"/>
  <c r="AC23" i="5"/>
  <c r="AC2" i="5"/>
  <c r="AC16" i="5"/>
  <c r="N4" i="5"/>
  <c r="N7" i="5"/>
  <c r="N6" i="5"/>
  <c r="N2" i="5"/>
  <c r="M2" i="1" l="1"/>
  <c r="H9" i="1"/>
  <c r="I9" i="1"/>
  <c r="AB4" i="5"/>
  <c r="AB12" i="5"/>
  <c r="AB20" i="5"/>
  <c r="AB28" i="5"/>
  <c r="AB19" i="5"/>
  <c r="AB5" i="5"/>
  <c r="AB13" i="5"/>
  <c r="AB21" i="5"/>
  <c r="AB29" i="5"/>
  <c r="AB6" i="5"/>
  <c r="AB14" i="5"/>
  <c r="AB22" i="5"/>
  <c r="AB30" i="5"/>
  <c r="AB27" i="5"/>
  <c r="AB7" i="5"/>
  <c r="AB15" i="5"/>
  <c r="AB23" i="5"/>
  <c r="AB2" i="5"/>
  <c r="AB3" i="5"/>
  <c r="AB8" i="5"/>
  <c r="AB16" i="5"/>
  <c r="AB24" i="5"/>
  <c r="AB9" i="5"/>
  <c r="AB17" i="5"/>
  <c r="AB25" i="5"/>
  <c r="AB10" i="5"/>
  <c r="AB18" i="5"/>
  <c r="AB26" i="5"/>
  <c r="AB11" i="5"/>
  <c r="AG4" i="5"/>
  <c r="AG12" i="5"/>
  <c r="AG20" i="5"/>
  <c r="AG28" i="5"/>
  <c r="AG5" i="5"/>
  <c r="AG13" i="5"/>
  <c r="AG21" i="5"/>
  <c r="AG29" i="5"/>
  <c r="AG6" i="5"/>
  <c r="AG14" i="5"/>
  <c r="AG22" i="5"/>
  <c r="AG30" i="5"/>
  <c r="AG7" i="5"/>
  <c r="AG15" i="5"/>
  <c r="AG23" i="5"/>
  <c r="AG2" i="5"/>
  <c r="AG3" i="5"/>
  <c r="AG27" i="5"/>
  <c r="AG8" i="5"/>
  <c r="AG16" i="5"/>
  <c r="AG24" i="5"/>
  <c r="AG9" i="5"/>
  <c r="AG17" i="5"/>
  <c r="AG25" i="5"/>
  <c r="AG19" i="5"/>
  <c r="AG10" i="5"/>
  <c r="AG18" i="5"/>
  <c r="AG26" i="5"/>
  <c r="AG11" i="5"/>
  <c r="AF6" i="5"/>
  <c r="AF5" i="5"/>
  <c r="AF19" i="5"/>
  <c r="AF4" i="5"/>
  <c r="AF9" i="5"/>
  <c r="AF20" i="5"/>
  <c r="AF10" i="5"/>
  <c r="AF21" i="5"/>
  <c r="AF29" i="5"/>
  <c r="AF11" i="5"/>
  <c r="AF25" i="5"/>
  <c r="AF12" i="5"/>
  <c r="AF26" i="5"/>
  <c r="AF13" i="5"/>
  <c r="AF27" i="5"/>
  <c r="AF3" i="5"/>
  <c r="AF17" i="5"/>
  <c r="AF28" i="5"/>
  <c r="AF18" i="5"/>
  <c r="AF16" i="5"/>
  <c r="AF14" i="5"/>
  <c r="AF24" i="5"/>
  <c r="AF22" i="5"/>
  <c r="AF8" i="5"/>
  <c r="AF23" i="5"/>
  <c r="AF15" i="5"/>
  <c r="AF2" i="5"/>
  <c r="AF7" i="5"/>
  <c r="AF30" i="5"/>
  <c r="AD6" i="5"/>
  <c r="AD14" i="5"/>
  <c r="AD22" i="5"/>
  <c r="AD30" i="5"/>
  <c r="AD21" i="5"/>
  <c r="AD7" i="5"/>
  <c r="AD15" i="5"/>
  <c r="AD23" i="5"/>
  <c r="AD2" i="5"/>
  <c r="AD8" i="5"/>
  <c r="AD16" i="5"/>
  <c r="AD24" i="5"/>
  <c r="AD9" i="5"/>
  <c r="AD17" i="5"/>
  <c r="AD25" i="5"/>
  <c r="AD5" i="5"/>
  <c r="AD29" i="5"/>
  <c r="AD10" i="5"/>
  <c r="AD18" i="5"/>
  <c r="AD26" i="5"/>
  <c r="AD3" i="5"/>
  <c r="AD11" i="5"/>
  <c r="AD19" i="5"/>
  <c r="AD27" i="5"/>
  <c r="AD4" i="5"/>
  <c r="AD12" i="5"/>
  <c r="AD20" i="5"/>
  <c r="AD28" i="5"/>
  <c r="AD13" i="5"/>
  <c r="E8" i="1"/>
  <c r="G7" i="1"/>
  <c r="I7" i="1" s="1"/>
  <c r="E6" i="1"/>
  <c r="G6" i="1" s="1"/>
  <c r="I6" i="1" s="1"/>
  <c r="E5" i="1"/>
  <c r="G5" i="1" s="1"/>
  <c r="I5" i="1" s="1"/>
  <c r="E4" i="1"/>
  <c r="G4" i="1" s="1"/>
  <c r="I4" i="1" s="1"/>
  <c r="E3" i="1"/>
  <c r="G3" i="1" s="1"/>
  <c r="I3" i="1" s="1"/>
  <c r="D8" i="1"/>
  <c r="D7" i="1"/>
  <c r="D6" i="1"/>
  <c r="F6" i="1" s="1"/>
  <c r="H6" i="1" s="1"/>
  <c r="D5" i="1"/>
  <c r="F5" i="1" s="1"/>
  <c r="H5" i="1" s="1"/>
  <c r="D4" i="1"/>
  <c r="F4" i="1" s="1"/>
  <c r="H4" i="1" s="1"/>
  <c r="D3" i="1"/>
  <c r="F3" i="1" s="1"/>
  <c r="H3" i="1" s="1"/>
  <c r="F7" i="1" l="1"/>
  <c r="H7" i="1" s="1"/>
  <c r="F8" i="1"/>
  <c r="M6" i="1"/>
  <c r="M5" i="1"/>
  <c r="M3" i="1"/>
  <c r="M4" i="1"/>
  <c r="N6" i="1"/>
  <c r="N2" i="1"/>
  <c r="N5" i="1"/>
  <c r="N7" i="1"/>
  <c r="N4" i="1"/>
  <c r="N3" i="1"/>
  <c r="H8" i="1" l="1"/>
  <c r="I8" i="1"/>
  <c r="Y29" i="1"/>
  <c r="Y25" i="1"/>
  <c r="Y21" i="1"/>
  <c r="Y17" i="1"/>
  <c r="Y13" i="1"/>
  <c r="Y9" i="1"/>
  <c r="Y5" i="1"/>
  <c r="Y26" i="1"/>
  <c r="Y14" i="1"/>
  <c r="Y10" i="1"/>
  <c r="Y6" i="1"/>
  <c r="Y2" i="1"/>
  <c r="Y30" i="1"/>
  <c r="Y27" i="1"/>
  <c r="Y23" i="1"/>
  <c r="Y19" i="1"/>
  <c r="Y15" i="1"/>
  <c r="Y11" i="1"/>
  <c r="Y7" i="1"/>
  <c r="Y3" i="1"/>
  <c r="Y28" i="1"/>
  <c r="Y24" i="1"/>
  <c r="Y20" i="1"/>
  <c r="Y16" i="1"/>
  <c r="Y12" i="1"/>
  <c r="Y8" i="1"/>
  <c r="Y4" i="1"/>
  <c r="Y22" i="1"/>
  <c r="Y18" i="1"/>
  <c r="V16" i="1"/>
  <c r="V12" i="1"/>
  <c r="V8" i="1"/>
  <c r="V9" i="1"/>
  <c r="V29" i="1"/>
  <c r="V25" i="1"/>
  <c r="V21" i="1"/>
  <c r="V17" i="1"/>
  <c r="V13" i="1"/>
  <c r="V30" i="1"/>
  <c r="V26" i="1"/>
  <c r="V22" i="1"/>
  <c r="V18" i="1"/>
  <c r="V14" i="1"/>
  <c r="V10" i="1"/>
  <c r="V6" i="1"/>
  <c r="V2" i="1"/>
  <c r="V28" i="1"/>
  <c r="V24" i="1"/>
  <c r="V20" i="1"/>
  <c r="V5" i="1"/>
  <c r="V27" i="1"/>
  <c r="V23" i="1"/>
  <c r="V19" i="1"/>
  <c r="V15" i="1"/>
  <c r="V11" i="1"/>
  <c r="V7" i="1"/>
  <c r="V3" i="1"/>
  <c r="V4" i="1"/>
  <c r="U27" i="1"/>
  <c r="U23" i="1"/>
  <c r="U19" i="1"/>
  <c r="U15" i="1"/>
  <c r="U11" i="1"/>
  <c r="U7" i="1"/>
  <c r="U3" i="1"/>
  <c r="U24" i="1"/>
  <c r="U20" i="1"/>
  <c r="U12" i="1"/>
  <c r="U4" i="1"/>
  <c r="U29" i="1"/>
  <c r="U25" i="1"/>
  <c r="U21" i="1"/>
  <c r="U17" i="1"/>
  <c r="U13" i="1"/>
  <c r="U9" i="1"/>
  <c r="U5" i="1"/>
  <c r="U30" i="1"/>
  <c r="U26" i="1"/>
  <c r="U22" i="1"/>
  <c r="U18" i="1"/>
  <c r="U14" i="1"/>
  <c r="U10" i="1"/>
  <c r="U6" i="1"/>
  <c r="U2" i="1"/>
  <c r="U28" i="1"/>
  <c r="U16" i="1"/>
  <c r="U8" i="1"/>
  <c r="W28" i="1"/>
  <c r="W24" i="1"/>
  <c r="W20" i="1"/>
  <c r="W16" i="1"/>
  <c r="W12" i="1"/>
  <c r="W8" i="1"/>
  <c r="W4" i="1"/>
  <c r="W21" i="1"/>
  <c r="W17" i="1"/>
  <c r="W25" i="1"/>
  <c r="W30" i="1"/>
  <c r="W26" i="1"/>
  <c r="W22" i="1"/>
  <c r="W18" i="1"/>
  <c r="W14" i="1"/>
  <c r="W10" i="1"/>
  <c r="W6" i="1"/>
  <c r="W2" i="1"/>
  <c r="W27" i="1"/>
  <c r="W23" i="1"/>
  <c r="W19" i="1"/>
  <c r="W15" i="1"/>
  <c r="W11" i="1"/>
  <c r="W7" i="1"/>
  <c r="W3" i="1"/>
  <c r="W29" i="1"/>
  <c r="W13" i="1"/>
  <c r="W9" i="1"/>
  <c r="W5" i="1"/>
  <c r="X21" i="1"/>
  <c r="X5" i="1"/>
  <c r="X29" i="1"/>
  <c r="X30" i="1"/>
  <c r="X26" i="1"/>
  <c r="X22" i="1"/>
  <c r="X18" i="1"/>
  <c r="X14" i="1"/>
  <c r="X10" i="1"/>
  <c r="X6" i="1"/>
  <c r="X27" i="1"/>
  <c r="X23" i="1"/>
  <c r="X19" i="1"/>
  <c r="X15" i="1"/>
  <c r="X11" i="1"/>
  <c r="X7" i="1"/>
  <c r="X3" i="1"/>
  <c r="X17" i="1"/>
  <c r="X28" i="1"/>
  <c r="X24" i="1"/>
  <c r="X20" i="1"/>
  <c r="X16" i="1"/>
  <c r="X12" i="1"/>
  <c r="X8" i="1"/>
  <c r="X4" i="1"/>
  <c r="X25" i="1"/>
  <c r="X13" i="1"/>
  <c r="X9" i="1"/>
  <c r="X2" i="1"/>
  <c r="T27" i="1"/>
  <c r="T3" i="1"/>
  <c r="T28" i="1"/>
  <c r="T24" i="1"/>
  <c r="T20" i="1"/>
  <c r="T16" i="1"/>
  <c r="T12" i="1"/>
  <c r="T4" i="1"/>
  <c r="T29" i="1"/>
  <c r="T25" i="1"/>
  <c r="T21" i="1"/>
  <c r="T17" i="1"/>
  <c r="T13" i="1"/>
  <c r="T9" i="1"/>
  <c r="T5" i="1"/>
  <c r="T15" i="1"/>
  <c r="T11" i="1"/>
  <c r="T7" i="1"/>
  <c r="T30" i="1"/>
  <c r="T26" i="1"/>
  <c r="T22" i="1"/>
  <c r="T18" i="1"/>
  <c r="T14" i="1"/>
  <c r="T10" i="1"/>
  <c r="T6" i="1"/>
  <c r="T2" i="1"/>
  <c r="T23" i="1"/>
  <c r="T19" i="1"/>
  <c r="T8" i="1"/>
  <c r="AD29" i="1"/>
  <c r="AD27" i="1"/>
  <c r="AD25" i="1"/>
  <c r="AD23" i="1"/>
  <c r="AD21" i="1"/>
  <c r="AD19" i="1"/>
  <c r="AD17" i="1"/>
  <c r="AD15" i="1"/>
  <c r="AD13" i="1"/>
  <c r="AD11" i="1"/>
  <c r="AD9" i="1"/>
  <c r="AD7" i="1"/>
  <c r="AD5" i="1"/>
  <c r="AD3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AD4" i="1"/>
  <c r="AD2" i="1"/>
  <c r="AE27" i="1"/>
  <c r="AE23" i="1"/>
  <c r="AE11" i="1"/>
  <c r="AE25" i="1"/>
  <c r="AE17" i="1"/>
  <c r="AE15" i="1"/>
  <c r="AE5" i="1"/>
  <c r="AE29" i="1"/>
  <c r="AE30" i="1"/>
  <c r="AE28" i="1"/>
  <c r="AE26" i="1"/>
  <c r="AE24" i="1"/>
  <c r="AE22" i="1"/>
  <c r="AE20" i="1"/>
  <c r="AE18" i="1"/>
  <c r="AE16" i="1"/>
  <c r="AE14" i="1"/>
  <c r="AE12" i="1"/>
  <c r="AE10" i="1"/>
  <c r="AE8" i="1"/>
  <c r="AE6" i="1"/>
  <c r="AE4" i="1"/>
  <c r="AE2" i="1"/>
  <c r="AE9" i="1"/>
  <c r="AE21" i="1"/>
  <c r="AE19" i="1"/>
  <c r="AE13" i="1"/>
  <c r="AE7" i="1"/>
  <c r="AE3" i="1"/>
  <c r="AB30" i="1"/>
  <c r="AB28" i="1"/>
  <c r="AB26" i="1"/>
  <c r="AB24" i="1"/>
  <c r="AB22" i="1"/>
  <c r="AB20" i="1"/>
  <c r="AB18" i="1"/>
  <c r="AB16" i="1"/>
  <c r="AB14" i="1"/>
  <c r="AB12" i="1"/>
  <c r="AB10" i="1"/>
  <c r="AB8" i="1"/>
  <c r="AB6" i="1"/>
  <c r="AB4" i="1"/>
  <c r="AB2" i="1"/>
  <c r="AB25" i="1"/>
  <c r="AB29" i="1"/>
  <c r="AB27" i="1"/>
  <c r="AB23" i="1"/>
  <c r="AB19" i="1"/>
  <c r="AB17" i="1"/>
  <c r="AB15" i="1"/>
  <c r="AB11" i="1"/>
  <c r="AB9" i="1"/>
  <c r="AB7" i="1"/>
  <c r="AB5" i="1"/>
  <c r="AB13" i="1"/>
  <c r="AB21" i="1"/>
  <c r="AB3" i="1"/>
  <c r="AC30" i="1"/>
  <c r="AC28" i="1"/>
  <c r="AC26" i="1"/>
  <c r="AC24" i="1"/>
  <c r="AC22" i="1"/>
  <c r="AC20" i="1"/>
  <c r="AC18" i="1"/>
  <c r="AC16" i="1"/>
  <c r="AC14" i="1"/>
  <c r="AC12" i="1"/>
  <c r="AC10" i="1"/>
  <c r="AC8" i="1"/>
  <c r="AC6" i="1"/>
  <c r="AC4" i="1"/>
  <c r="AC2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C5" i="1"/>
  <c r="AC3" i="1"/>
  <c r="AG29" i="1"/>
  <c r="AG27" i="1"/>
  <c r="AG25" i="1"/>
  <c r="AG23" i="1"/>
  <c r="AG21" i="1"/>
  <c r="AG19" i="1"/>
  <c r="AG17" i="1"/>
  <c r="AG15" i="1"/>
  <c r="AG13" i="1"/>
  <c r="AG11" i="1"/>
  <c r="AG9" i="1"/>
  <c r="AG7" i="1"/>
  <c r="AG5" i="1"/>
  <c r="AG3" i="1"/>
  <c r="AG30" i="1"/>
  <c r="AG28" i="1"/>
  <c r="AG26" i="1"/>
  <c r="AG24" i="1"/>
  <c r="AG22" i="1"/>
  <c r="AG20" i="1"/>
  <c r="AG18" i="1"/>
  <c r="AG16" i="1"/>
  <c r="AG14" i="1"/>
  <c r="AG12" i="1"/>
  <c r="AG10" i="1"/>
  <c r="AG8" i="1"/>
  <c r="AG6" i="1"/>
  <c r="AG4" i="1"/>
  <c r="AG2" i="1"/>
  <c r="AF29" i="1"/>
  <c r="AF27" i="1"/>
  <c r="AF25" i="1"/>
  <c r="AF23" i="1"/>
  <c r="AF21" i="1"/>
  <c r="AF19" i="1"/>
  <c r="AF17" i="1"/>
  <c r="AF15" i="1"/>
  <c r="AF13" i="1"/>
  <c r="AF11" i="1"/>
  <c r="AF9" i="1"/>
  <c r="AF7" i="1"/>
  <c r="AF5" i="1"/>
  <c r="AF3" i="1"/>
  <c r="AF6" i="1"/>
  <c r="AF30" i="1"/>
  <c r="AF24" i="1"/>
  <c r="AF20" i="1"/>
  <c r="AF18" i="1"/>
  <c r="AF16" i="1"/>
  <c r="AF12" i="1"/>
  <c r="AF4" i="1"/>
  <c r="AF28" i="1"/>
  <c r="AF22" i="1"/>
  <c r="AF14" i="1"/>
  <c r="AF8" i="1"/>
  <c r="AF2" i="1"/>
  <c r="AF26" i="1"/>
  <c r="AF10" i="1"/>
</calcChain>
</file>

<file path=xl/sharedStrings.xml><?xml version="1.0" encoding="utf-8"?>
<sst xmlns="http://schemas.openxmlformats.org/spreadsheetml/2006/main" count="294" uniqueCount="69">
  <si>
    <t>Cf</t>
  </si>
  <si>
    <t>a</t>
  </si>
  <si>
    <t>b</t>
  </si>
  <si>
    <t>S_WET:</t>
  </si>
  <si>
    <t>S_REF:</t>
  </si>
  <si>
    <t>76 Seat</t>
  </si>
  <si>
    <t>f_76 Seat</t>
  </si>
  <si>
    <t>Cd0_76 Seat</t>
  </si>
  <si>
    <t>AR:</t>
  </si>
  <si>
    <t>e_TakeOff:</t>
  </si>
  <si>
    <t>e_Landing:</t>
  </si>
  <si>
    <t>e_Claen:</t>
  </si>
  <si>
    <t>48 seat</t>
  </si>
  <si>
    <t>w take offf</t>
  </si>
  <si>
    <t>w/s</t>
  </si>
  <si>
    <t>S refrence</t>
  </si>
  <si>
    <t>76 seat</t>
  </si>
  <si>
    <t>48 Seat</t>
  </si>
  <si>
    <t>f_48 Seat</t>
  </si>
  <si>
    <t>Cd0_48 Seat</t>
  </si>
  <si>
    <t>business jet</t>
  </si>
  <si>
    <t>transport jet</t>
  </si>
  <si>
    <t>c</t>
  </si>
  <si>
    <t>d</t>
  </si>
  <si>
    <t>S wet</t>
  </si>
  <si>
    <t>final S wet</t>
  </si>
  <si>
    <t>mediume technology</t>
  </si>
  <si>
    <t>76seat</t>
  </si>
  <si>
    <t>high technology</t>
  </si>
  <si>
    <t>delta Cd0</t>
  </si>
  <si>
    <t>Claen:</t>
  </si>
  <si>
    <t>TakeOff flaps:</t>
  </si>
  <si>
    <t>Landing flaps:</t>
  </si>
  <si>
    <t>landing gear:</t>
  </si>
  <si>
    <t>delta prime Cd0(for M=0.8)</t>
  </si>
  <si>
    <t>low technology</t>
  </si>
  <si>
    <t>(L/D)_max 76 seat</t>
  </si>
  <si>
    <t>Condition</t>
  </si>
  <si>
    <t>Cruise:</t>
  </si>
  <si>
    <t>TakeOff (Landing Gear Retracted):</t>
  </si>
  <si>
    <t>Landing  (Landing Gear Retracted):</t>
  </si>
  <si>
    <t>TakeOff With Open Landing Gear:</t>
  </si>
  <si>
    <t>Landing With Open Landing Gear:</t>
  </si>
  <si>
    <t>Landing gear:</t>
  </si>
  <si>
    <t>48seat</t>
  </si>
  <si>
    <t>(L/D)_max 48 seat</t>
  </si>
  <si>
    <t>Cd0 Total 48 Seat</t>
  </si>
  <si>
    <t>Cd0 Total 76 Seat</t>
  </si>
  <si>
    <t>K 48 Seat</t>
  </si>
  <si>
    <t>K 76 Seat</t>
  </si>
  <si>
    <t>k 48 Seat</t>
  </si>
  <si>
    <t>CL</t>
  </si>
  <si>
    <t>Drag Polar Cruise 48 Seat</t>
  </si>
  <si>
    <t xml:space="preserve"> Drag Polar TakeOff With Open Landing Gear 48 Seat</t>
  </si>
  <si>
    <t xml:space="preserve"> Drag Polar TakeOff (Landing Gear Retracted 48 Seat</t>
  </si>
  <si>
    <t xml:space="preserve"> Drag Polar Landing With Open Landing Gear 48 Seat</t>
  </si>
  <si>
    <t xml:space="preserve"> Drag Polar Landing  (Landing Gear Retracted) 48 Seat</t>
  </si>
  <si>
    <t>Drag Polar Cruise 76 Seat</t>
  </si>
  <si>
    <t xml:space="preserve"> Drag Polar TakeOff With Open Landing Gear 76 Seat</t>
  </si>
  <si>
    <t xml:space="preserve"> Drag Polar TakeOff (Landing Gear Retracted) 76 Seat</t>
  </si>
  <si>
    <t xml:space="preserve"> Drag Polar Landing With Open Landing Gear 76 Seat</t>
  </si>
  <si>
    <t xml:space="preserve"> Drag Polar Landing  (Landing Gear Retracted) 76 Seat</t>
  </si>
  <si>
    <t>CD0 Total 48 Seat</t>
  </si>
  <si>
    <t>CD0 Total 76 Seat</t>
  </si>
  <si>
    <t xml:space="preserve"> Drag Polar TakeOff (Landing Gear Retracted) 48 Seat</t>
  </si>
  <si>
    <t>Drag Polar Low Speed Clean 48 Seat</t>
  </si>
  <si>
    <t>Drag Polar Low Speed Clean 76 Seat</t>
  </si>
  <si>
    <t>Low Speed Clean:</t>
  </si>
  <si>
    <t>Wingspan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</si>
</sst>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sz val="8"/>
      <name val="Calibri"/>
      <family val="2"/>
      <charset val="178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</cellStyleXfs>
  <cellXfs count="13">
    <xf numFmtId="0" fontId="0" fillId="0" borderId="0" xfId="0"/>
    <xf numFmtId="0" fontId="2" fillId="2" borderId="1" xfId="1"/>
    <xf numFmtId="0" fontId="1" fillId="4" borderId="0" xfId="3"/>
    <xf numFmtId="0" fontId="1" fillId="5" borderId="0" xfId="4"/>
    <xf numFmtId="0" fontId="1" fillId="3" borderId="0" xfId="2"/>
    <xf numFmtId="0" fontId="2" fillId="2" borderId="1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8" borderId="0" xfId="6"/>
    <xf numFmtId="0" fontId="6" fillId="7" borderId="0" xfId="5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5" fillId="6" borderId="0" xfId="0" applyFont="1" applyFill="1" applyAlignment="1">
      <alignment horizontal="center"/>
    </xf>
  </cellXfs>
  <cellStyles count="7">
    <cellStyle name="40% - Accent2" xfId="2" builtinId="35"/>
    <cellStyle name="40% - Accent5" xfId="3" builtinId="47"/>
    <cellStyle name="40% - Accent6" xfId="4" builtinId="51"/>
    <cellStyle name="Accent5" xfId="5" builtinId="45"/>
    <cellStyle name="Accent6" xfId="6" builtinId="49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Cruise 48 Seat Mediume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Mediume!$T$2:$T$92</c:f>
              <c:numCache>
                <c:formatCode>General</c:formatCode>
                <c:ptCount val="91"/>
                <c:pt idx="0">
                  <c:v>7.9019885481947494E-2</c:v>
                </c:pt>
                <c:pt idx="1">
                  <c:v>6.7651675261097832E-2</c:v>
                </c:pt>
                <c:pt idx="2">
                  <c:v>5.7480118747706019E-2</c:v>
                </c:pt>
                <c:pt idx="3">
                  <c:v>4.8505215941772067E-2</c:v>
                </c:pt>
                <c:pt idx="4">
                  <c:v>4.0726966843295978E-2</c:v>
                </c:pt>
                <c:pt idx="5">
                  <c:v>3.4145371452277751E-2</c:v>
                </c:pt>
                <c:pt idx="6">
                  <c:v>2.8760429768717385E-2</c:v>
                </c:pt>
                <c:pt idx="7">
                  <c:v>2.4572141792614875E-2</c:v>
                </c:pt>
                <c:pt idx="8">
                  <c:v>2.1580507523970227E-2</c:v>
                </c:pt>
                <c:pt idx="9">
                  <c:v>1.9785526962783438E-2</c:v>
                </c:pt>
                <c:pt idx="10">
                  <c:v>1.9187200109054506E-2</c:v>
                </c:pt>
                <c:pt idx="11">
                  <c:v>1.9785526962783438E-2</c:v>
                </c:pt>
                <c:pt idx="12">
                  <c:v>2.1580507523970227E-2</c:v>
                </c:pt>
                <c:pt idx="13">
                  <c:v>2.4572141792614875E-2</c:v>
                </c:pt>
                <c:pt idx="14">
                  <c:v>2.8760429768717385E-2</c:v>
                </c:pt>
                <c:pt idx="15">
                  <c:v>3.4145371452277751E-2</c:v>
                </c:pt>
                <c:pt idx="16">
                  <c:v>4.0726966843295978E-2</c:v>
                </c:pt>
                <c:pt idx="17">
                  <c:v>4.8505215941772067E-2</c:v>
                </c:pt>
                <c:pt idx="18">
                  <c:v>5.7480118747706019E-2</c:v>
                </c:pt>
                <c:pt idx="19">
                  <c:v>6.7651675261097832E-2</c:v>
                </c:pt>
                <c:pt idx="20">
                  <c:v>7.9019885481947494E-2</c:v>
                </c:pt>
                <c:pt idx="21">
                  <c:v>9.1584749410255031E-2</c:v>
                </c:pt>
                <c:pt idx="22">
                  <c:v>0.1053462670460204</c:v>
                </c:pt>
                <c:pt idx="23">
                  <c:v>0.12030443838924365</c:v>
                </c:pt>
                <c:pt idx="24">
                  <c:v>0.13645926343992473</c:v>
                </c:pt>
                <c:pt idx="25">
                  <c:v>0.1538107421980637</c:v>
                </c:pt>
                <c:pt idx="26">
                  <c:v>0.17235887466366057</c:v>
                </c:pt>
                <c:pt idx="27">
                  <c:v>0.19210366083671521</c:v>
                </c:pt>
                <c:pt idx="28">
                  <c:v>0.21304510071722779</c:v>
                </c:pt>
              </c:numCache>
            </c:numRef>
          </c:xVal>
          <c:yVal>
            <c:numRef>
              <c:f>Mediume!$Z$2:$Z$92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6-4DB8-A7AE-C89B52680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07408"/>
        <c:axId val="380810720"/>
      </c:scatterChart>
      <c:valAx>
        <c:axId val="41790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10720"/>
        <c:crosses val="autoZero"/>
        <c:crossBetween val="midCat"/>
      </c:valAx>
      <c:valAx>
        <c:axId val="3808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0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(Landing Gear Retracted) 76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Mediume!$AE$2:$AE$92</c:f>
              <c:numCache>
                <c:formatCode>General</c:formatCode>
                <c:ptCount val="91"/>
                <c:pt idx="0">
                  <c:v>9.8753645456978942E-2</c:v>
                </c:pt>
                <c:pt idx="1">
                  <c:v>8.6741951638722697E-2</c:v>
                </c:pt>
                <c:pt idx="2">
                  <c:v>7.59946466434408E-2</c:v>
                </c:pt>
                <c:pt idx="3">
                  <c:v>6.6511730471133207E-2</c:v>
                </c:pt>
                <c:pt idx="4">
                  <c:v>5.8293203121799989E-2</c:v>
                </c:pt>
                <c:pt idx="5">
                  <c:v>5.133906459544111E-2</c:v>
                </c:pt>
                <c:pt idx="6">
                  <c:v>4.5649314892056571E-2</c:v>
                </c:pt>
                <c:pt idx="7">
                  <c:v>4.1223954011646372E-2</c:v>
                </c:pt>
                <c:pt idx="8">
                  <c:v>3.8062981954210519E-2</c:v>
                </c:pt>
                <c:pt idx="9">
                  <c:v>3.6166398719749006E-2</c:v>
                </c:pt>
                <c:pt idx="10">
                  <c:v>3.5534204308261833E-2</c:v>
                </c:pt>
                <c:pt idx="11">
                  <c:v>3.6166398719749006E-2</c:v>
                </c:pt>
                <c:pt idx="12">
                  <c:v>3.8062981954210519E-2</c:v>
                </c:pt>
                <c:pt idx="13">
                  <c:v>4.1223954011646372E-2</c:v>
                </c:pt>
                <c:pt idx="14">
                  <c:v>4.5649314892056571E-2</c:v>
                </c:pt>
                <c:pt idx="15">
                  <c:v>5.133906459544111E-2</c:v>
                </c:pt>
                <c:pt idx="16">
                  <c:v>5.8293203121799989E-2</c:v>
                </c:pt>
                <c:pt idx="17">
                  <c:v>6.6511730471133207E-2</c:v>
                </c:pt>
                <c:pt idx="18">
                  <c:v>7.59946466434408E-2</c:v>
                </c:pt>
                <c:pt idx="19">
                  <c:v>8.6741951638722697E-2</c:v>
                </c:pt>
                <c:pt idx="20">
                  <c:v>9.8753645456978942E-2</c:v>
                </c:pt>
                <c:pt idx="21">
                  <c:v>0.11202972809820955</c:v>
                </c:pt>
                <c:pt idx="22">
                  <c:v>0.12657019956241447</c:v>
                </c:pt>
                <c:pt idx="23">
                  <c:v>0.14237505984959375</c:v>
                </c:pt>
                <c:pt idx="24">
                  <c:v>0.15944430895974734</c:v>
                </c:pt>
                <c:pt idx="25">
                  <c:v>0.17777794689287535</c:v>
                </c:pt>
                <c:pt idx="26">
                  <c:v>0.19737597364897769</c:v>
                </c:pt>
                <c:pt idx="27">
                  <c:v>0.21823838922805427</c:v>
                </c:pt>
                <c:pt idx="28">
                  <c:v>0.24036519363010528</c:v>
                </c:pt>
              </c:numCache>
            </c:numRef>
          </c:xVal>
          <c:yVal>
            <c:numRef>
              <c:f>Mediume!$AH$2:$AH$92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4-4B05-BF33-311BF104A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66944"/>
        <c:axId val="393966944"/>
      </c:scatterChart>
      <c:valAx>
        <c:axId val="42416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66944"/>
        <c:crosses val="autoZero"/>
        <c:crossBetween val="midCat"/>
      </c:valAx>
      <c:valAx>
        <c:axId val="3939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6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With Open Landing Gear 76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Mediume!$AF$2:$AF$92</c:f>
              <c:numCache>
                <c:formatCode>General</c:formatCode>
                <c:ptCount val="91"/>
                <c:pt idx="0">
                  <c:v>0.17123283922751686</c:v>
                </c:pt>
                <c:pt idx="1">
                  <c:v>0.15875009859285844</c:v>
                </c:pt>
                <c:pt idx="2">
                  <c:v>0.14758133065658507</c:v>
                </c:pt>
                <c:pt idx="3">
                  <c:v>0.13772653541869681</c:v>
                </c:pt>
                <c:pt idx="4">
                  <c:v>0.12918571287919364</c:v>
                </c:pt>
                <c:pt idx="5">
                  <c:v>0.1219588630380756</c:v>
                </c:pt>
                <c:pt idx="6">
                  <c:v>0.11604598589534265</c:v>
                </c:pt>
                <c:pt idx="7">
                  <c:v>0.11144708145099479</c:v>
                </c:pt>
                <c:pt idx="8">
                  <c:v>0.10816214970503205</c:v>
                </c:pt>
                <c:pt idx="9">
                  <c:v>0.10619119065745439</c:v>
                </c:pt>
                <c:pt idx="10">
                  <c:v>0.10553420430826184</c:v>
                </c:pt>
                <c:pt idx="11">
                  <c:v>0.10619119065745439</c:v>
                </c:pt>
                <c:pt idx="12">
                  <c:v>0.10816214970503205</c:v>
                </c:pt>
                <c:pt idx="13">
                  <c:v>0.11144708145099479</c:v>
                </c:pt>
                <c:pt idx="14">
                  <c:v>0.11604598589534265</c:v>
                </c:pt>
                <c:pt idx="15">
                  <c:v>0.1219588630380756</c:v>
                </c:pt>
                <c:pt idx="16">
                  <c:v>0.12918571287919364</c:v>
                </c:pt>
                <c:pt idx="17">
                  <c:v>0.13772653541869681</c:v>
                </c:pt>
                <c:pt idx="18">
                  <c:v>0.14758133065658507</c:v>
                </c:pt>
                <c:pt idx="19">
                  <c:v>0.15875009859285844</c:v>
                </c:pt>
                <c:pt idx="20">
                  <c:v>0.17123283922751686</c:v>
                </c:pt>
                <c:pt idx="21">
                  <c:v>0.18502955256056045</c:v>
                </c:pt>
                <c:pt idx="22">
                  <c:v>0.20014023859198909</c:v>
                </c:pt>
                <c:pt idx="23">
                  <c:v>0.21656489732180287</c:v>
                </c:pt>
                <c:pt idx="24">
                  <c:v>0.23430352875000171</c:v>
                </c:pt>
                <c:pt idx="25">
                  <c:v>0.25335613287658565</c:v>
                </c:pt>
                <c:pt idx="26">
                  <c:v>0.27372270970155477</c:v>
                </c:pt>
                <c:pt idx="27">
                  <c:v>0.2954032592249089</c:v>
                </c:pt>
                <c:pt idx="28">
                  <c:v>0.31839778144664815</c:v>
                </c:pt>
              </c:numCache>
            </c:numRef>
          </c:xVal>
          <c:yVal>
            <c:numRef>
              <c:f>Mediume!$AH$2:$AH$92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4-4D0F-8A66-CF15A63D4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78192"/>
        <c:axId val="391822128"/>
      </c:scatterChart>
      <c:valAx>
        <c:axId val="4737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22128"/>
        <c:crosses val="autoZero"/>
        <c:crossBetween val="midCat"/>
      </c:valAx>
      <c:valAx>
        <c:axId val="3918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7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 (Landing Gear Retracted) 76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Mediume!$AG$2:$AG$92</c:f>
              <c:numCache>
                <c:formatCode>General</c:formatCode>
                <c:ptCount val="91"/>
                <c:pt idx="0">
                  <c:v>0.15123283922751687</c:v>
                </c:pt>
                <c:pt idx="1">
                  <c:v>0.13875009859285842</c:v>
                </c:pt>
                <c:pt idx="2">
                  <c:v>0.12758133065658506</c:v>
                </c:pt>
                <c:pt idx="3">
                  <c:v>0.11772653541869679</c:v>
                </c:pt>
                <c:pt idx="4">
                  <c:v>0.10918571287919365</c:v>
                </c:pt>
                <c:pt idx="5">
                  <c:v>0.1019588630380756</c:v>
                </c:pt>
                <c:pt idx="6">
                  <c:v>9.6045985895342648E-2</c:v>
                </c:pt>
                <c:pt idx="7">
                  <c:v>9.1447081450994783E-2</c:v>
                </c:pt>
                <c:pt idx="8">
                  <c:v>8.8162149705032042E-2</c:v>
                </c:pt>
                <c:pt idx="9">
                  <c:v>8.6191190657454383E-2</c:v>
                </c:pt>
                <c:pt idx="10">
                  <c:v>8.5534204308261835E-2</c:v>
                </c:pt>
                <c:pt idx="11">
                  <c:v>8.6191190657454383E-2</c:v>
                </c:pt>
                <c:pt idx="12">
                  <c:v>8.8162149705032042E-2</c:v>
                </c:pt>
                <c:pt idx="13">
                  <c:v>9.1447081450994783E-2</c:v>
                </c:pt>
                <c:pt idx="14">
                  <c:v>9.6045985895342648E-2</c:v>
                </c:pt>
                <c:pt idx="15">
                  <c:v>0.1019588630380756</c:v>
                </c:pt>
                <c:pt idx="16">
                  <c:v>0.10918571287919365</c:v>
                </c:pt>
                <c:pt idx="17">
                  <c:v>0.11772653541869679</c:v>
                </c:pt>
                <c:pt idx="18">
                  <c:v>0.12758133065658506</c:v>
                </c:pt>
                <c:pt idx="19">
                  <c:v>0.13875009859285842</c:v>
                </c:pt>
                <c:pt idx="20">
                  <c:v>0.15123283922751687</c:v>
                </c:pt>
                <c:pt idx="21">
                  <c:v>0.16502955256056046</c:v>
                </c:pt>
                <c:pt idx="22">
                  <c:v>0.18014023859198908</c:v>
                </c:pt>
                <c:pt idx="23">
                  <c:v>0.19656489732180288</c:v>
                </c:pt>
                <c:pt idx="24">
                  <c:v>0.21430352875000169</c:v>
                </c:pt>
                <c:pt idx="25">
                  <c:v>0.23335613287658566</c:v>
                </c:pt>
                <c:pt idx="26">
                  <c:v>0.25372270970155475</c:v>
                </c:pt>
                <c:pt idx="27">
                  <c:v>0.27540325922490888</c:v>
                </c:pt>
                <c:pt idx="28">
                  <c:v>0.29839778144664819</c:v>
                </c:pt>
              </c:numCache>
            </c:numRef>
          </c:xVal>
          <c:yVal>
            <c:numRef>
              <c:f>Mediume!$AH$2:$AH$92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2-4735-8D40-CF9AFE43B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50112"/>
        <c:axId val="426309920"/>
      </c:scatterChart>
      <c:valAx>
        <c:axId val="46435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09920"/>
        <c:crosses val="autoZero"/>
        <c:crossBetween val="midCat"/>
      </c:valAx>
      <c:valAx>
        <c:axId val="4263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5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Cruise 48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Low!$T$2:$T$92</c:f>
              <c:numCache>
                <c:formatCode>General</c:formatCode>
                <c:ptCount val="91"/>
                <c:pt idx="0">
                  <c:v>7.4465252875561355E-2</c:v>
                </c:pt>
                <c:pt idx="1">
                  <c:v>6.2453559057305118E-2</c:v>
                </c:pt>
                <c:pt idx="2">
                  <c:v>5.1706254062023213E-2</c:v>
                </c:pt>
                <c:pt idx="3">
                  <c:v>4.2223337889715627E-2</c:v>
                </c:pt>
                <c:pt idx="4">
                  <c:v>3.4004810540382409E-2</c:v>
                </c:pt>
                <c:pt idx="5">
                  <c:v>2.705067201402353E-2</c:v>
                </c:pt>
                <c:pt idx="6">
                  <c:v>2.1360922310638991E-2</c:v>
                </c:pt>
                <c:pt idx="7">
                  <c:v>1.6935561430228792E-2</c:v>
                </c:pt>
                <c:pt idx="8">
                  <c:v>1.3774589372792936E-2</c:v>
                </c:pt>
                <c:pt idx="9">
                  <c:v>1.1878006138331423E-2</c:v>
                </c:pt>
                <c:pt idx="10">
                  <c:v>1.1245811726844251E-2</c:v>
                </c:pt>
                <c:pt idx="11">
                  <c:v>1.1878006138331423E-2</c:v>
                </c:pt>
                <c:pt idx="12">
                  <c:v>1.3774589372792936E-2</c:v>
                </c:pt>
                <c:pt idx="13">
                  <c:v>1.6935561430228792E-2</c:v>
                </c:pt>
                <c:pt idx="14">
                  <c:v>2.1360922310638991E-2</c:v>
                </c:pt>
                <c:pt idx="15">
                  <c:v>2.705067201402353E-2</c:v>
                </c:pt>
                <c:pt idx="16">
                  <c:v>3.4004810540382409E-2</c:v>
                </c:pt>
                <c:pt idx="17">
                  <c:v>4.2223337889715627E-2</c:v>
                </c:pt>
                <c:pt idx="18">
                  <c:v>5.1706254062023213E-2</c:v>
                </c:pt>
                <c:pt idx="19">
                  <c:v>6.2453559057305118E-2</c:v>
                </c:pt>
                <c:pt idx="20">
                  <c:v>7.4465252875561355E-2</c:v>
                </c:pt>
                <c:pt idx="21">
                  <c:v>8.774133551679196E-2</c:v>
                </c:pt>
                <c:pt idx="22">
                  <c:v>0.10228180698099688</c:v>
                </c:pt>
                <c:pt idx="23">
                  <c:v>0.11808666726817617</c:v>
                </c:pt>
                <c:pt idx="24">
                  <c:v>0.13515591637832977</c:v>
                </c:pt>
                <c:pt idx="25">
                  <c:v>0.15348955431145775</c:v>
                </c:pt>
                <c:pt idx="26">
                  <c:v>0.17308758106756009</c:v>
                </c:pt>
                <c:pt idx="27">
                  <c:v>0.19394999664663667</c:v>
                </c:pt>
                <c:pt idx="28">
                  <c:v>0.21607680104868771</c:v>
                </c:pt>
              </c:numCache>
            </c:numRef>
          </c:xVal>
          <c:yVal>
            <c:numRef>
              <c:f>Low!$Z$2:$Z$92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A-41F4-8512-0DB6FDBA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51392"/>
        <c:axId val="424531488"/>
      </c:scatterChart>
      <c:valAx>
        <c:axId val="47375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31488"/>
        <c:crosses val="autoZero"/>
        <c:crossBetween val="midCat"/>
      </c:valAx>
      <c:valAx>
        <c:axId val="4245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5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Low Speed Clean 48 Seat Low</a:t>
            </a:r>
          </a:p>
        </c:rich>
      </c:tx>
      <c:layout>
        <c:manualLayout>
          <c:xMode val="edge"/>
          <c:yMode val="edge"/>
          <c:x val="0.2023888888888889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Low!$U$2:$U$92</c:f>
              <c:numCache>
                <c:formatCode>General</c:formatCode>
                <c:ptCount val="91"/>
                <c:pt idx="0">
                  <c:v>7.4065252875561358E-2</c:v>
                </c:pt>
                <c:pt idx="1">
                  <c:v>6.2053559057305113E-2</c:v>
                </c:pt>
                <c:pt idx="2">
                  <c:v>5.1306254062023215E-2</c:v>
                </c:pt>
                <c:pt idx="3">
                  <c:v>4.182333788971563E-2</c:v>
                </c:pt>
                <c:pt idx="4">
                  <c:v>3.3604810540382411E-2</c:v>
                </c:pt>
                <c:pt idx="5">
                  <c:v>2.6650672014023529E-2</c:v>
                </c:pt>
                <c:pt idx="6">
                  <c:v>2.0960922310638994E-2</c:v>
                </c:pt>
                <c:pt idx="7">
                  <c:v>1.6535561430228791E-2</c:v>
                </c:pt>
                <c:pt idx="8">
                  <c:v>1.3374589372792936E-2</c:v>
                </c:pt>
                <c:pt idx="9">
                  <c:v>1.1478006138331423E-2</c:v>
                </c:pt>
                <c:pt idx="10">
                  <c:v>1.0845811726844252E-2</c:v>
                </c:pt>
                <c:pt idx="11">
                  <c:v>1.1478006138331423E-2</c:v>
                </c:pt>
                <c:pt idx="12">
                  <c:v>1.3374589372792936E-2</c:v>
                </c:pt>
                <c:pt idx="13">
                  <c:v>1.6535561430228791E-2</c:v>
                </c:pt>
                <c:pt idx="14">
                  <c:v>2.0960922310638994E-2</c:v>
                </c:pt>
                <c:pt idx="15">
                  <c:v>2.6650672014023529E-2</c:v>
                </c:pt>
                <c:pt idx="16">
                  <c:v>3.3604810540382411E-2</c:v>
                </c:pt>
                <c:pt idx="17">
                  <c:v>4.182333788971563E-2</c:v>
                </c:pt>
                <c:pt idx="18">
                  <c:v>5.1306254062023215E-2</c:v>
                </c:pt>
                <c:pt idx="19">
                  <c:v>6.2053559057305113E-2</c:v>
                </c:pt>
                <c:pt idx="20">
                  <c:v>7.4065252875561358E-2</c:v>
                </c:pt>
                <c:pt idx="21">
                  <c:v>8.7341335516791963E-2</c:v>
                </c:pt>
                <c:pt idx="22">
                  <c:v>0.10188180698099689</c:v>
                </c:pt>
                <c:pt idx="23">
                  <c:v>0.11768666726817617</c:v>
                </c:pt>
                <c:pt idx="24">
                  <c:v>0.13475591637832976</c:v>
                </c:pt>
                <c:pt idx="25">
                  <c:v>0.15308955431145777</c:v>
                </c:pt>
                <c:pt idx="26">
                  <c:v>0.1726875810675601</c:v>
                </c:pt>
                <c:pt idx="27">
                  <c:v>0.19354999664663669</c:v>
                </c:pt>
                <c:pt idx="28">
                  <c:v>0.21567680104868772</c:v>
                </c:pt>
              </c:numCache>
            </c:numRef>
          </c:xVal>
          <c:yVal>
            <c:numRef>
              <c:f>Low!$Z$2:$Z$92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F-4761-9D61-A567D6607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673007"/>
        <c:axId val="788068639"/>
      </c:scatterChart>
      <c:valAx>
        <c:axId val="79567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68639"/>
        <c:crosses val="autoZero"/>
        <c:crossBetween val="midCat"/>
      </c:valAx>
      <c:valAx>
        <c:axId val="7880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7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TakeOff With Open Landing Gear 48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Low!$V$2:$V$92</c:f>
              <c:numCache>
                <c:formatCode>General</c:formatCode>
                <c:ptCount val="91"/>
                <c:pt idx="0">
                  <c:v>0.12285841934448441</c:v>
                </c:pt>
                <c:pt idx="1">
                  <c:v>0.11012602389713277</c:v>
                </c:pt>
                <c:pt idx="2">
                  <c:v>9.873388060213395E-2</c:v>
                </c:pt>
                <c:pt idx="3">
                  <c:v>8.8681989459487923E-2</c:v>
                </c:pt>
                <c:pt idx="4">
                  <c:v>7.9970350469194706E-2</c:v>
                </c:pt>
                <c:pt idx="5">
                  <c:v>7.2598963631254287E-2</c:v>
                </c:pt>
                <c:pt idx="6">
                  <c:v>6.6567828945666679E-2</c:v>
                </c:pt>
                <c:pt idx="7">
                  <c:v>6.1876946412431869E-2</c:v>
                </c:pt>
                <c:pt idx="8">
                  <c:v>5.8526316031549862E-2</c:v>
                </c:pt>
                <c:pt idx="9">
                  <c:v>5.6515937803020652E-2</c:v>
                </c:pt>
                <c:pt idx="10">
                  <c:v>5.5845811726844254E-2</c:v>
                </c:pt>
                <c:pt idx="11">
                  <c:v>5.6515937803020652E-2</c:v>
                </c:pt>
                <c:pt idx="12">
                  <c:v>5.8526316031549862E-2</c:v>
                </c:pt>
                <c:pt idx="13">
                  <c:v>6.1876946412431869E-2</c:v>
                </c:pt>
                <c:pt idx="14">
                  <c:v>6.6567828945666679E-2</c:v>
                </c:pt>
                <c:pt idx="15">
                  <c:v>7.2598963631254287E-2</c:v>
                </c:pt>
                <c:pt idx="16">
                  <c:v>7.9970350469194706E-2</c:v>
                </c:pt>
                <c:pt idx="17">
                  <c:v>8.8681989459487923E-2</c:v>
                </c:pt>
                <c:pt idx="18">
                  <c:v>9.873388060213395E-2</c:v>
                </c:pt>
                <c:pt idx="19">
                  <c:v>0.11012602389713277</c:v>
                </c:pt>
                <c:pt idx="20">
                  <c:v>0.12285841934448441</c:v>
                </c:pt>
                <c:pt idx="21">
                  <c:v>0.13693106694418886</c:v>
                </c:pt>
                <c:pt idx="22">
                  <c:v>0.15234396669624606</c:v>
                </c:pt>
                <c:pt idx="23">
                  <c:v>0.16909711860065613</c:v>
                </c:pt>
                <c:pt idx="24">
                  <c:v>0.18719052265741892</c:v>
                </c:pt>
                <c:pt idx="25">
                  <c:v>0.20662417886653459</c:v>
                </c:pt>
                <c:pt idx="26">
                  <c:v>0.22739808722800306</c:v>
                </c:pt>
                <c:pt idx="27">
                  <c:v>0.24951224774182426</c:v>
                </c:pt>
                <c:pt idx="28">
                  <c:v>0.27296666040799838</c:v>
                </c:pt>
              </c:numCache>
            </c:numRef>
          </c:xVal>
          <c:yVal>
            <c:numRef>
              <c:f>Low!$Z$2:$Z$92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B-4EDD-A0F9-DEF0FBD78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61311"/>
        <c:axId val="298961743"/>
      </c:scatterChart>
      <c:valAx>
        <c:axId val="30306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61743"/>
        <c:crosses val="autoZero"/>
        <c:crossBetween val="midCat"/>
      </c:valAx>
      <c:valAx>
        <c:axId val="29896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6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(Landing Gear Retracted 48 Seat Low</a:t>
            </a:r>
          </a:p>
        </c:rich>
      </c:tx>
      <c:layout>
        <c:manualLayout>
          <c:xMode val="edge"/>
          <c:yMode val="edge"/>
          <c:x val="0.1276804461942257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Low!$W$2:$W$92</c:f>
              <c:numCache>
                <c:formatCode>General</c:formatCode>
                <c:ptCount val="91"/>
                <c:pt idx="0">
                  <c:v>9.7858419344484401E-2</c:v>
                </c:pt>
                <c:pt idx="1">
                  <c:v>8.512602389713278E-2</c:v>
                </c:pt>
                <c:pt idx="2">
                  <c:v>7.3733880602133955E-2</c:v>
                </c:pt>
                <c:pt idx="3">
                  <c:v>6.3681989459487914E-2</c:v>
                </c:pt>
                <c:pt idx="4">
                  <c:v>5.4970350469194705E-2</c:v>
                </c:pt>
                <c:pt idx="5">
                  <c:v>4.7598963631254293E-2</c:v>
                </c:pt>
                <c:pt idx="6">
                  <c:v>4.1567828945666678E-2</c:v>
                </c:pt>
                <c:pt idx="7">
                  <c:v>3.6876946412431867E-2</c:v>
                </c:pt>
                <c:pt idx="8">
                  <c:v>3.352631603154986E-2</c:v>
                </c:pt>
                <c:pt idx="9">
                  <c:v>3.1515937803020651E-2</c:v>
                </c:pt>
                <c:pt idx="10">
                  <c:v>3.0845811726844252E-2</c:v>
                </c:pt>
                <c:pt idx="11">
                  <c:v>3.1515937803020651E-2</c:v>
                </c:pt>
                <c:pt idx="12">
                  <c:v>3.352631603154986E-2</c:v>
                </c:pt>
                <c:pt idx="13">
                  <c:v>3.6876946412431867E-2</c:v>
                </c:pt>
                <c:pt idx="14">
                  <c:v>4.1567828945666678E-2</c:v>
                </c:pt>
                <c:pt idx="15">
                  <c:v>4.7598963631254293E-2</c:v>
                </c:pt>
                <c:pt idx="16">
                  <c:v>5.4970350469194705E-2</c:v>
                </c:pt>
                <c:pt idx="17">
                  <c:v>6.3681989459487914E-2</c:v>
                </c:pt>
                <c:pt idx="18">
                  <c:v>7.3733880602133955E-2</c:v>
                </c:pt>
                <c:pt idx="19">
                  <c:v>8.512602389713278E-2</c:v>
                </c:pt>
                <c:pt idx="20">
                  <c:v>9.7858419344484401E-2</c:v>
                </c:pt>
                <c:pt idx="21">
                  <c:v>0.11193106694418885</c:v>
                </c:pt>
                <c:pt idx="22">
                  <c:v>0.12734396669624606</c:v>
                </c:pt>
                <c:pt idx="23">
                  <c:v>0.1440971186006561</c:v>
                </c:pt>
                <c:pt idx="24">
                  <c:v>0.16219052265741893</c:v>
                </c:pt>
                <c:pt idx="25">
                  <c:v>0.18162417886653459</c:v>
                </c:pt>
                <c:pt idx="26">
                  <c:v>0.20239808722800307</c:v>
                </c:pt>
                <c:pt idx="27">
                  <c:v>0.22451224774182427</c:v>
                </c:pt>
                <c:pt idx="28">
                  <c:v>0.24796666040799836</c:v>
                </c:pt>
              </c:numCache>
            </c:numRef>
          </c:xVal>
          <c:yVal>
            <c:numRef>
              <c:f>Low!$Z$2:$Z$92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1-4116-9990-0C27665B4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96127"/>
        <c:axId val="166883311"/>
      </c:scatterChart>
      <c:valAx>
        <c:axId val="91019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3311"/>
        <c:crosses val="autoZero"/>
        <c:crossBetween val="midCat"/>
      </c:valAx>
      <c:valAx>
        <c:axId val="16688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9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With Open Landing Gear 48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Low!$X$2:$X$92</c:f>
              <c:numCache>
                <c:formatCode>General</c:formatCode>
                <c:ptCount val="91"/>
                <c:pt idx="0">
                  <c:v>0.18065061132855273</c:v>
                </c:pt>
                <c:pt idx="1">
                  <c:v>0.16738769940422812</c:v>
                </c:pt>
                <c:pt idx="2">
                  <c:v>0.15552088347193768</c:v>
                </c:pt>
                <c:pt idx="3">
                  <c:v>0.1450501635316814</c:v>
                </c:pt>
                <c:pt idx="4">
                  <c:v>0.13597553958345929</c:v>
                </c:pt>
                <c:pt idx="5">
                  <c:v>0.12829701162727136</c:v>
                </c:pt>
                <c:pt idx="6">
                  <c:v>0.1220145796631176</c:v>
                </c:pt>
                <c:pt idx="7">
                  <c:v>0.117128243690998</c:v>
                </c:pt>
                <c:pt idx="8">
                  <c:v>0.11363800371091258</c:v>
                </c:pt>
                <c:pt idx="9">
                  <c:v>0.11154385972286132</c:v>
                </c:pt>
                <c:pt idx="10">
                  <c:v>0.11084581172684424</c:v>
                </c:pt>
                <c:pt idx="11">
                  <c:v>0.11154385972286132</c:v>
                </c:pt>
                <c:pt idx="12">
                  <c:v>0.11363800371091258</c:v>
                </c:pt>
                <c:pt idx="13">
                  <c:v>0.117128243690998</c:v>
                </c:pt>
                <c:pt idx="14">
                  <c:v>0.1220145796631176</c:v>
                </c:pt>
                <c:pt idx="15">
                  <c:v>0.12829701162727136</c:v>
                </c:pt>
                <c:pt idx="16">
                  <c:v>0.13597553958345929</c:v>
                </c:pt>
                <c:pt idx="17">
                  <c:v>0.1450501635316814</c:v>
                </c:pt>
                <c:pt idx="18">
                  <c:v>0.15552088347193768</c:v>
                </c:pt>
                <c:pt idx="19">
                  <c:v>0.16738769940422812</c:v>
                </c:pt>
                <c:pt idx="20">
                  <c:v>0.18065061132855273</c:v>
                </c:pt>
                <c:pt idx="21">
                  <c:v>0.19530961924491153</c:v>
                </c:pt>
                <c:pt idx="22">
                  <c:v>0.21136472315330446</c:v>
                </c:pt>
                <c:pt idx="23">
                  <c:v>0.22881592305373161</c:v>
                </c:pt>
                <c:pt idx="24">
                  <c:v>0.24766321894619286</c:v>
                </c:pt>
                <c:pt idx="25">
                  <c:v>0.26790661083068834</c:v>
                </c:pt>
                <c:pt idx="26">
                  <c:v>0.28954609870721804</c:v>
                </c:pt>
                <c:pt idx="27">
                  <c:v>0.31258168257578178</c:v>
                </c:pt>
                <c:pt idx="28">
                  <c:v>0.33701336243637975</c:v>
                </c:pt>
              </c:numCache>
            </c:numRef>
          </c:xVal>
          <c:yVal>
            <c:numRef>
              <c:f>Low!$Z$2:$Z$92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8-484E-BBF3-DED56A4DB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23999"/>
        <c:axId val="788087775"/>
      </c:scatterChart>
      <c:valAx>
        <c:axId val="90512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87775"/>
        <c:crosses val="autoZero"/>
        <c:crossBetween val="midCat"/>
      </c:valAx>
      <c:valAx>
        <c:axId val="78808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2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 (Landing Gear Retracted) 48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Low!$Y$2:$Y$92</c:f>
              <c:numCache>
                <c:formatCode>General</c:formatCode>
                <c:ptCount val="91"/>
                <c:pt idx="0">
                  <c:v>0.15565061132855273</c:v>
                </c:pt>
                <c:pt idx="1">
                  <c:v>0.14238769940422813</c:v>
                </c:pt>
                <c:pt idx="2">
                  <c:v>0.13052088347193769</c:v>
                </c:pt>
                <c:pt idx="3">
                  <c:v>0.12005016353168141</c:v>
                </c:pt>
                <c:pt idx="4">
                  <c:v>0.11097553958345929</c:v>
                </c:pt>
                <c:pt idx="5">
                  <c:v>0.10329701162727137</c:v>
                </c:pt>
                <c:pt idx="6">
                  <c:v>9.7014579663117606E-2</c:v>
                </c:pt>
                <c:pt idx="7">
                  <c:v>9.2128243690998007E-2</c:v>
                </c:pt>
                <c:pt idx="8">
                  <c:v>8.8638003710912586E-2</c:v>
                </c:pt>
                <c:pt idx="9">
                  <c:v>8.6543859722861327E-2</c:v>
                </c:pt>
                <c:pt idx="10">
                  <c:v>8.5845811726844246E-2</c:v>
                </c:pt>
                <c:pt idx="11">
                  <c:v>8.6543859722861327E-2</c:v>
                </c:pt>
                <c:pt idx="12">
                  <c:v>8.8638003710912586E-2</c:v>
                </c:pt>
                <c:pt idx="13">
                  <c:v>9.2128243690998007E-2</c:v>
                </c:pt>
                <c:pt idx="14">
                  <c:v>9.7014579663117606E-2</c:v>
                </c:pt>
                <c:pt idx="15">
                  <c:v>0.10329701162727137</c:v>
                </c:pt>
                <c:pt idx="16">
                  <c:v>0.11097553958345929</c:v>
                </c:pt>
                <c:pt idx="17">
                  <c:v>0.12005016353168141</c:v>
                </c:pt>
                <c:pt idx="18">
                  <c:v>0.13052088347193769</c:v>
                </c:pt>
                <c:pt idx="19">
                  <c:v>0.14238769940422813</c:v>
                </c:pt>
                <c:pt idx="20">
                  <c:v>0.15565061132855273</c:v>
                </c:pt>
                <c:pt idx="21">
                  <c:v>0.17030961924491153</c:v>
                </c:pt>
                <c:pt idx="22">
                  <c:v>0.18636472315330446</c:v>
                </c:pt>
                <c:pt idx="23">
                  <c:v>0.20381592305373158</c:v>
                </c:pt>
                <c:pt idx="24">
                  <c:v>0.22266321894619287</c:v>
                </c:pt>
                <c:pt idx="25">
                  <c:v>0.24290661083068835</c:v>
                </c:pt>
                <c:pt idx="26">
                  <c:v>0.26454609870721801</c:v>
                </c:pt>
                <c:pt idx="27">
                  <c:v>0.28758168257578176</c:v>
                </c:pt>
                <c:pt idx="28">
                  <c:v>0.31201336243637978</c:v>
                </c:pt>
              </c:numCache>
            </c:numRef>
          </c:xVal>
          <c:yVal>
            <c:numRef>
              <c:f>Low!$Z$2:$Z$92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3-40F4-8062-86DD71E9D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981679"/>
        <c:axId val="298970063"/>
      </c:scatterChart>
      <c:valAx>
        <c:axId val="90798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70063"/>
        <c:crosses val="autoZero"/>
        <c:crossBetween val="midCat"/>
      </c:valAx>
      <c:valAx>
        <c:axId val="29897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8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Cruise 76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Low!$AB$2:$AB$92</c:f>
              <c:numCache>
                <c:formatCode>General</c:formatCode>
                <c:ptCount val="91"/>
                <c:pt idx="0">
                  <c:v>7.5473794782850517E-2</c:v>
                </c:pt>
                <c:pt idx="1">
                  <c:v>6.3462100964594273E-2</c:v>
                </c:pt>
                <c:pt idx="2">
                  <c:v>5.2714795969312375E-2</c:v>
                </c:pt>
                <c:pt idx="3">
                  <c:v>4.3231879797004789E-2</c:v>
                </c:pt>
                <c:pt idx="4">
                  <c:v>3.5013352447671571E-2</c:v>
                </c:pt>
                <c:pt idx="5">
                  <c:v>2.8059213921312689E-2</c:v>
                </c:pt>
                <c:pt idx="6">
                  <c:v>2.2369464217928153E-2</c:v>
                </c:pt>
                <c:pt idx="7">
                  <c:v>1.7944103337517951E-2</c:v>
                </c:pt>
                <c:pt idx="8">
                  <c:v>1.4783131280082096E-2</c:v>
                </c:pt>
                <c:pt idx="9">
                  <c:v>1.2886548045620583E-2</c:v>
                </c:pt>
                <c:pt idx="10">
                  <c:v>1.2254353634133412E-2</c:v>
                </c:pt>
                <c:pt idx="11">
                  <c:v>1.2886548045620583E-2</c:v>
                </c:pt>
                <c:pt idx="12">
                  <c:v>1.4783131280082096E-2</c:v>
                </c:pt>
                <c:pt idx="13">
                  <c:v>1.7944103337517951E-2</c:v>
                </c:pt>
                <c:pt idx="14">
                  <c:v>2.2369464217928153E-2</c:v>
                </c:pt>
                <c:pt idx="15">
                  <c:v>2.8059213921312689E-2</c:v>
                </c:pt>
                <c:pt idx="16">
                  <c:v>3.5013352447671571E-2</c:v>
                </c:pt>
                <c:pt idx="17">
                  <c:v>4.3231879797004789E-2</c:v>
                </c:pt>
                <c:pt idx="18">
                  <c:v>5.2714795969312375E-2</c:v>
                </c:pt>
                <c:pt idx="19">
                  <c:v>6.3462100964594273E-2</c:v>
                </c:pt>
                <c:pt idx="20">
                  <c:v>7.5473794782850517E-2</c:v>
                </c:pt>
                <c:pt idx="21">
                  <c:v>8.8749877424081122E-2</c:v>
                </c:pt>
                <c:pt idx="22">
                  <c:v>0.10329034888828605</c:v>
                </c:pt>
                <c:pt idx="23">
                  <c:v>0.11909520917546533</c:v>
                </c:pt>
                <c:pt idx="24">
                  <c:v>0.13616445828561893</c:v>
                </c:pt>
                <c:pt idx="25">
                  <c:v>0.15449809621874691</c:v>
                </c:pt>
                <c:pt idx="26">
                  <c:v>0.17409612297484925</c:v>
                </c:pt>
                <c:pt idx="27">
                  <c:v>0.19495853855392584</c:v>
                </c:pt>
                <c:pt idx="28">
                  <c:v>0.21708534295597687</c:v>
                </c:pt>
              </c:numCache>
            </c:numRef>
          </c:xVal>
          <c:yVal>
            <c:numRef>
              <c:f>Low!$AH$2:$AH$92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7-4093-B732-CDC824654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198303"/>
        <c:axId val="303086991"/>
      </c:scatterChart>
      <c:valAx>
        <c:axId val="96019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86991"/>
        <c:crosses val="autoZero"/>
        <c:crossBetween val="midCat"/>
      </c:valAx>
      <c:valAx>
        <c:axId val="30308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19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Low Speed Cruise 48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Mediume!$U$2:$U$92</c:f>
              <c:numCache>
                <c:formatCode>General</c:formatCode>
                <c:ptCount val="91"/>
                <c:pt idx="0">
                  <c:v>7.8619885481947482E-2</c:v>
                </c:pt>
                <c:pt idx="1">
                  <c:v>6.7251675261097821E-2</c:v>
                </c:pt>
                <c:pt idx="2">
                  <c:v>5.7080118747706021E-2</c:v>
                </c:pt>
                <c:pt idx="3">
                  <c:v>4.8105215941772063E-2</c:v>
                </c:pt>
                <c:pt idx="4">
                  <c:v>4.032696684329598E-2</c:v>
                </c:pt>
                <c:pt idx="5">
                  <c:v>3.3745371452277753E-2</c:v>
                </c:pt>
                <c:pt idx="6">
                  <c:v>2.8360429768717384E-2</c:v>
                </c:pt>
                <c:pt idx="7">
                  <c:v>2.4172141792614874E-2</c:v>
                </c:pt>
                <c:pt idx="8">
                  <c:v>2.1180507523970226E-2</c:v>
                </c:pt>
                <c:pt idx="9">
                  <c:v>1.9385526962783436E-2</c:v>
                </c:pt>
                <c:pt idx="10">
                  <c:v>1.8787200109054505E-2</c:v>
                </c:pt>
                <c:pt idx="11">
                  <c:v>1.9385526962783436E-2</c:v>
                </c:pt>
                <c:pt idx="12">
                  <c:v>2.1180507523970226E-2</c:v>
                </c:pt>
                <c:pt idx="13">
                  <c:v>2.4172141792614874E-2</c:v>
                </c:pt>
                <c:pt idx="14">
                  <c:v>2.8360429768717384E-2</c:v>
                </c:pt>
                <c:pt idx="15">
                  <c:v>3.3745371452277753E-2</c:v>
                </c:pt>
                <c:pt idx="16">
                  <c:v>4.032696684329598E-2</c:v>
                </c:pt>
                <c:pt idx="17">
                  <c:v>4.8105215941772063E-2</c:v>
                </c:pt>
                <c:pt idx="18">
                  <c:v>5.7080118747706021E-2</c:v>
                </c:pt>
                <c:pt idx="19">
                  <c:v>6.7251675261097821E-2</c:v>
                </c:pt>
                <c:pt idx="20">
                  <c:v>7.8619885481947482E-2</c:v>
                </c:pt>
                <c:pt idx="21">
                  <c:v>9.1184749410255034E-2</c:v>
                </c:pt>
                <c:pt idx="22">
                  <c:v>0.10494626704602041</c:v>
                </c:pt>
                <c:pt idx="23">
                  <c:v>0.11990443838924365</c:v>
                </c:pt>
                <c:pt idx="24">
                  <c:v>0.13605926343992475</c:v>
                </c:pt>
                <c:pt idx="25">
                  <c:v>0.15341074219806372</c:v>
                </c:pt>
                <c:pt idx="26">
                  <c:v>0.17195887466366055</c:v>
                </c:pt>
                <c:pt idx="27">
                  <c:v>0.1917036608367152</c:v>
                </c:pt>
                <c:pt idx="28">
                  <c:v>0.21264510071722781</c:v>
                </c:pt>
              </c:numCache>
            </c:numRef>
          </c:xVal>
          <c:yVal>
            <c:numRef>
              <c:f>Mediume!$Z$2:$Z$92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8-499D-B518-79031B352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103024"/>
        <c:axId val="413985024"/>
      </c:scatterChart>
      <c:valAx>
        <c:axId val="2831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5024"/>
        <c:crosses val="autoZero"/>
        <c:crossBetween val="midCat"/>
      </c:valAx>
      <c:valAx>
        <c:axId val="4139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0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Low Speed Clean 76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Low!$AC$2:$AC$92</c:f>
              <c:numCache>
                <c:formatCode>General</c:formatCode>
                <c:ptCount val="91"/>
                <c:pt idx="0">
                  <c:v>7.507379478285052E-2</c:v>
                </c:pt>
                <c:pt idx="1">
                  <c:v>6.3062100964594275E-2</c:v>
                </c:pt>
                <c:pt idx="2">
                  <c:v>5.2314795969312371E-2</c:v>
                </c:pt>
                <c:pt idx="3">
                  <c:v>4.2831879797004792E-2</c:v>
                </c:pt>
                <c:pt idx="4">
                  <c:v>3.4613352447671573E-2</c:v>
                </c:pt>
                <c:pt idx="5">
                  <c:v>2.7659213921312688E-2</c:v>
                </c:pt>
                <c:pt idx="6">
                  <c:v>2.1969464217928152E-2</c:v>
                </c:pt>
                <c:pt idx="7">
                  <c:v>1.7544103337517953E-2</c:v>
                </c:pt>
                <c:pt idx="8">
                  <c:v>1.4383131280082097E-2</c:v>
                </c:pt>
                <c:pt idx="9">
                  <c:v>1.2486548045620584E-2</c:v>
                </c:pt>
                <c:pt idx="10">
                  <c:v>1.1854353634133412E-2</c:v>
                </c:pt>
                <c:pt idx="11">
                  <c:v>1.2486548045620584E-2</c:v>
                </c:pt>
                <c:pt idx="12">
                  <c:v>1.4383131280082097E-2</c:v>
                </c:pt>
                <c:pt idx="13">
                  <c:v>1.7544103337517953E-2</c:v>
                </c:pt>
                <c:pt idx="14">
                  <c:v>2.1969464217928152E-2</c:v>
                </c:pt>
                <c:pt idx="15">
                  <c:v>2.7659213921312688E-2</c:v>
                </c:pt>
                <c:pt idx="16">
                  <c:v>3.4613352447671573E-2</c:v>
                </c:pt>
                <c:pt idx="17">
                  <c:v>4.2831879797004792E-2</c:v>
                </c:pt>
                <c:pt idx="18">
                  <c:v>5.2314795969312371E-2</c:v>
                </c:pt>
                <c:pt idx="19">
                  <c:v>6.3062100964594275E-2</c:v>
                </c:pt>
                <c:pt idx="20">
                  <c:v>7.507379478285052E-2</c:v>
                </c:pt>
                <c:pt idx="21">
                  <c:v>8.8349877424081125E-2</c:v>
                </c:pt>
                <c:pt idx="22">
                  <c:v>0.10289034888828605</c:v>
                </c:pt>
                <c:pt idx="23">
                  <c:v>0.11869520917546533</c:v>
                </c:pt>
                <c:pt idx="24">
                  <c:v>0.13576445828561892</c:v>
                </c:pt>
                <c:pt idx="25">
                  <c:v>0.15409809621874693</c:v>
                </c:pt>
                <c:pt idx="26">
                  <c:v>0.17369612297484927</c:v>
                </c:pt>
                <c:pt idx="27">
                  <c:v>0.19455853855392585</c:v>
                </c:pt>
                <c:pt idx="28">
                  <c:v>0.21668534295597688</c:v>
                </c:pt>
              </c:numCache>
            </c:numRef>
          </c:xVal>
          <c:yVal>
            <c:numRef>
              <c:f>Low!$AH$2:$AH$92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9-41B8-AF87-344D8E095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272303"/>
        <c:axId val="782466495"/>
      </c:scatterChart>
      <c:valAx>
        <c:axId val="90527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66495"/>
        <c:crosses val="autoZero"/>
        <c:crossBetween val="midCat"/>
      </c:valAx>
      <c:valAx>
        <c:axId val="78246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7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With Open Landing Gear 76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Low!$AD$2:$AD$92</c:f>
              <c:numCache>
                <c:formatCode>General</c:formatCode>
                <c:ptCount val="91"/>
                <c:pt idx="0">
                  <c:v>0.12386696125177357</c:v>
                </c:pt>
                <c:pt idx="1">
                  <c:v>0.11113456580442194</c:v>
                </c:pt>
                <c:pt idx="2">
                  <c:v>9.9742422509423112E-2</c:v>
                </c:pt>
                <c:pt idx="3">
                  <c:v>8.9690531366777085E-2</c:v>
                </c:pt>
                <c:pt idx="4">
                  <c:v>8.0978892376483869E-2</c:v>
                </c:pt>
                <c:pt idx="5">
                  <c:v>7.360750553854345E-2</c:v>
                </c:pt>
                <c:pt idx="6">
                  <c:v>6.7576370852955842E-2</c:v>
                </c:pt>
                <c:pt idx="7">
                  <c:v>6.2885488319721031E-2</c:v>
                </c:pt>
                <c:pt idx="8">
                  <c:v>5.9534857938839024E-2</c:v>
                </c:pt>
                <c:pt idx="9">
                  <c:v>5.7524479710309814E-2</c:v>
                </c:pt>
                <c:pt idx="10">
                  <c:v>5.6854353634133416E-2</c:v>
                </c:pt>
                <c:pt idx="11">
                  <c:v>5.7524479710309814E-2</c:v>
                </c:pt>
                <c:pt idx="12">
                  <c:v>5.9534857938839024E-2</c:v>
                </c:pt>
                <c:pt idx="13">
                  <c:v>6.2885488319721031E-2</c:v>
                </c:pt>
                <c:pt idx="14">
                  <c:v>6.7576370852955842E-2</c:v>
                </c:pt>
                <c:pt idx="15">
                  <c:v>7.360750553854345E-2</c:v>
                </c:pt>
                <c:pt idx="16">
                  <c:v>8.0978892376483869E-2</c:v>
                </c:pt>
                <c:pt idx="17">
                  <c:v>8.9690531366777085E-2</c:v>
                </c:pt>
                <c:pt idx="18">
                  <c:v>9.9742422509423112E-2</c:v>
                </c:pt>
                <c:pt idx="19">
                  <c:v>0.11113456580442194</c:v>
                </c:pt>
                <c:pt idx="20">
                  <c:v>0.12386696125177357</c:v>
                </c:pt>
                <c:pt idx="21">
                  <c:v>0.13793960885147802</c:v>
                </c:pt>
                <c:pt idx="22">
                  <c:v>0.15335250860353522</c:v>
                </c:pt>
                <c:pt idx="23">
                  <c:v>0.17010566050794529</c:v>
                </c:pt>
                <c:pt idx="24">
                  <c:v>0.18819906456470809</c:v>
                </c:pt>
                <c:pt idx="25">
                  <c:v>0.20763272077382375</c:v>
                </c:pt>
                <c:pt idx="26">
                  <c:v>0.22840662913529222</c:v>
                </c:pt>
                <c:pt idx="27">
                  <c:v>0.25052078964911345</c:v>
                </c:pt>
                <c:pt idx="28">
                  <c:v>0.27397520231528755</c:v>
                </c:pt>
              </c:numCache>
            </c:numRef>
          </c:xVal>
          <c:yVal>
            <c:numRef>
              <c:f>Low!$AH$2:$AH$92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A-43DB-A72E-81A5FC36E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084799"/>
        <c:axId val="166879983"/>
      </c:scatterChart>
      <c:valAx>
        <c:axId val="90508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79983"/>
        <c:crosses val="autoZero"/>
        <c:crossBetween val="midCat"/>
      </c:valAx>
      <c:valAx>
        <c:axId val="16687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8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(Landing Gear Retracted) 76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Low!$AE$2:$AE$92</c:f>
              <c:numCache>
                <c:formatCode>General</c:formatCode>
                <c:ptCount val="91"/>
                <c:pt idx="0">
                  <c:v>9.8866961251773564E-2</c:v>
                </c:pt>
                <c:pt idx="1">
                  <c:v>8.6134565804421942E-2</c:v>
                </c:pt>
                <c:pt idx="2">
                  <c:v>7.4742422509423118E-2</c:v>
                </c:pt>
                <c:pt idx="3">
                  <c:v>6.4690531366777076E-2</c:v>
                </c:pt>
                <c:pt idx="4">
                  <c:v>5.5978892376483867E-2</c:v>
                </c:pt>
                <c:pt idx="5">
                  <c:v>4.8607505538543455E-2</c:v>
                </c:pt>
                <c:pt idx="6">
                  <c:v>4.257637085295584E-2</c:v>
                </c:pt>
                <c:pt idx="7">
                  <c:v>3.7885488319721029E-2</c:v>
                </c:pt>
                <c:pt idx="8">
                  <c:v>3.4534857938839023E-2</c:v>
                </c:pt>
                <c:pt idx="9">
                  <c:v>3.2524479710309813E-2</c:v>
                </c:pt>
                <c:pt idx="10">
                  <c:v>3.1854353634133414E-2</c:v>
                </c:pt>
                <c:pt idx="11">
                  <c:v>3.2524479710309813E-2</c:v>
                </c:pt>
                <c:pt idx="12">
                  <c:v>3.4534857938839023E-2</c:v>
                </c:pt>
                <c:pt idx="13">
                  <c:v>3.7885488319721029E-2</c:v>
                </c:pt>
                <c:pt idx="14">
                  <c:v>4.257637085295584E-2</c:v>
                </c:pt>
                <c:pt idx="15">
                  <c:v>4.8607505538543455E-2</c:v>
                </c:pt>
                <c:pt idx="16">
                  <c:v>5.5978892376483867E-2</c:v>
                </c:pt>
                <c:pt idx="17">
                  <c:v>6.4690531366777076E-2</c:v>
                </c:pt>
                <c:pt idx="18">
                  <c:v>7.4742422509423118E-2</c:v>
                </c:pt>
                <c:pt idx="19">
                  <c:v>8.6134565804421942E-2</c:v>
                </c:pt>
                <c:pt idx="20">
                  <c:v>9.8866961251773564E-2</c:v>
                </c:pt>
                <c:pt idx="21">
                  <c:v>0.11293960885147801</c:v>
                </c:pt>
                <c:pt idx="22">
                  <c:v>0.12835250860353523</c:v>
                </c:pt>
                <c:pt idx="23">
                  <c:v>0.14510566050794527</c:v>
                </c:pt>
                <c:pt idx="24">
                  <c:v>0.16319906456470809</c:v>
                </c:pt>
                <c:pt idx="25">
                  <c:v>0.18263272077382375</c:v>
                </c:pt>
                <c:pt idx="26">
                  <c:v>0.20340662913529223</c:v>
                </c:pt>
                <c:pt idx="27">
                  <c:v>0.22552078964911343</c:v>
                </c:pt>
                <c:pt idx="28">
                  <c:v>0.24897520231528752</c:v>
                </c:pt>
              </c:numCache>
            </c:numRef>
          </c:xVal>
          <c:yVal>
            <c:numRef>
              <c:f>Low!$AH$2:$AH$92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0-4868-99AB-3C9386DF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086399"/>
        <c:axId val="166879151"/>
      </c:scatterChart>
      <c:valAx>
        <c:axId val="90508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79151"/>
        <c:crosses val="autoZero"/>
        <c:crossBetween val="midCat"/>
      </c:valAx>
      <c:valAx>
        <c:axId val="16687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8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With Open Landing Gear 76 Seat Low</a:t>
            </a:r>
          </a:p>
        </c:rich>
      </c:tx>
      <c:layout>
        <c:manualLayout>
          <c:xMode val="edge"/>
          <c:yMode val="edge"/>
          <c:x val="0.1024722222222222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Low!$AF$2:$AF$92</c:f>
              <c:numCache>
                <c:formatCode>General</c:formatCode>
                <c:ptCount val="91"/>
                <c:pt idx="0">
                  <c:v>0.18165915323584189</c:v>
                </c:pt>
                <c:pt idx="1">
                  <c:v>0.16839624131151729</c:v>
                </c:pt>
                <c:pt idx="2">
                  <c:v>0.15652942537922684</c:v>
                </c:pt>
                <c:pt idx="3">
                  <c:v>0.14605870543897057</c:v>
                </c:pt>
                <c:pt idx="4">
                  <c:v>0.13698408149074845</c:v>
                </c:pt>
                <c:pt idx="5">
                  <c:v>0.12930555353456052</c:v>
                </c:pt>
                <c:pt idx="6">
                  <c:v>0.12302312157040676</c:v>
                </c:pt>
                <c:pt idx="7">
                  <c:v>0.11813678559828716</c:v>
                </c:pt>
                <c:pt idx="8">
                  <c:v>0.11464654561820174</c:v>
                </c:pt>
                <c:pt idx="9">
                  <c:v>0.11255240163015048</c:v>
                </c:pt>
                <c:pt idx="10">
                  <c:v>0.1118543536341334</c:v>
                </c:pt>
                <c:pt idx="11">
                  <c:v>0.11255240163015048</c:v>
                </c:pt>
                <c:pt idx="12">
                  <c:v>0.11464654561820174</c:v>
                </c:pt>
                <c:pt idx="13">
                  <c:v>0.11813678559828716</c:v>
                </c:pt>
                <c:pt idx="14">
                  <c:v>0.12302312157040676</c:v>
                </c:pt>
                <c:pt idx="15">
                  <c:v>0.12930555353456052</c:v>
                </c:pt>
                <c:pt idx="16">
                  <c:v>0.13698408149074845</c:v>
                </c:pt>
                <c:pt idx="17">
                  <c:v>0.14605870543897057</c:v>
                </c:pt>
                <c:pt idx="18">
                  <c:v>0.15652942537922684</c:v>
                </c:pt>
                <c:pt idx="19">
                  <c:v>0.16839624131151729</c:v>
                </c:pt>
                <c:pt idx="20">
                  <c:v>0.18165915323584189</c:v>
                </c:pt>
                <c:pt idx="21">
                  <c:v>0.19631816115220069</c:v>
                </c:pt>
                <c:pt idx="22">
                  <c:v>0.21237326506059362</c:v>
                </c:pt>
                <c:pt idx="23">
                  <c:v>0.22982446496102077</c:v>
                </c:pt>
                <c:pt idx="24">
                  <c:v>0.24867176085348203</c:v>
                </c:pt>
                <c:pt idx="25">
                  <c:v>0.2689151527379775</c:v>
                </c:pt>
                <c:pt idx="26">
                  <c:v>0.2905546406145072</c:v>
                </c:pt>
                <c:pt idx="27">
                  <c:v>0.31359022448307095</c:v>
                </c:pt>
                <c:pt idx="28">
                  <c:v>0.33802190434366891</c:v>
                </c:pt>
              </c:numCache>
            </c:numRef>
          </c:xVal>
          <c:yVal>
            <c:numRef>
              <c:f>Low!$AH$2:$AH$92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D-4D36-A167-134F98153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677007"/>
        <c:axId val="932416831"/>
      </c:scatterChart>
      <c:valAx>
        <c:axId val="79567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16831"/>
        <c:crosses val="autoZero"/>
        <c:crossBetween val="midCat"/>
      </c:valAx>
      <c:valAx>
        <c:axId val="93241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7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 (Landing Gear Retracted) 76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Low!$AG$2:$AG$92</c:f>
              <c:numCache>
                <c:formatCode>General</c:formatCode>
                <c:ptCount val="91"/>
                <c:pt idx="0">
                  <c:v>0.1566591532358419</c:v>
                </c:pt>
                <c:pt idx="1">
                  <c:v>0.14339624131151729</c:v>
                </c:pt>
                <c:pt idx="2">
                  <c:v>0.13152942537922685</c:v>
                </c:pt>
                <c:pt idx="3">
                  <c:v>0.12105870543897057</c:v>
                </c:pt>
                <c:pt idx="4">
                  <c:v>0.11198408149074845</c:v>
                </c:pt>
                <c:pt idx="5">
                  <c:v>0.10430555353456053</c:v>
                </c:pt>
                <c:pt idx="6">
                  <c:v>9.8023121570406768E-2</c:v>
                </c:pt>
                <c:pt idx="7">
                  <c:v>9.313678559828717E-2</c:v>
                </c:pt>
                <c:pt idx="8">
                  <c:v>8.9646545618201748E-2</c:v>
                </c:pt>
                <c:pt idx="9">
                  <c:v>8.7552401630150489E-2</c:v>
                </c:pt>
                <c:pt idx="10">
                  <c:v>8.6854353634133408E-2</c:v>
                </c:pt>
                <c:pt idx="11">
                  <c:v>8.7552401630150489E-2</c:v>
                </c:pt>
                <c:pt idx="12">
                  <c:v>8.9646545618201748E-2</c:v>
                </c:pt>
                <c:pt idx="13">
                  <c:v>9.313678559828717E-2</c:v>
                </c:pt>
                <c:pt idx="14">
                  <c:v>9.8023121570406768E-2</c:v>
                </c:pt>
                <c:pt idx="15">
                  <c:v>0.10430555353456053</c:v>
                </c:pt>
                <c:pt idx="16">
                  <c:v>0.11198408149074845</c:v>
                </c:pt>
                <c:pt idx="17">
                  <c:v>0.12105870543897057</c:v>
                </c:pt>
                <c:pt idx="18">
                  <c:v>0.13152942537922685</c:v>
                </c:pt>
                <c:pt idx="19">
                  <c:v>0.14339624131151729</c:v>
                </c:pt>
                <c:pt idx="20">
                  <c:v>0.1566591532358419</c:v>
                </c:pt>
                <c:pt idx="21">
                  <c:v>0.17131816115220069</c:v>
                </c:pt>
                <c:pt idx="22">
                  <c:v>0.18737326506059362</c:v>
                </c:pt>
                <c:pt idx="23">
                  <c:v>0.20482446496102075</c:v>
                </c:pt>
                <c:pt idx="24">
                  <c:v>0.22367176085348203</c:v>
                </c:pt>
                <c:pt idx="25">
                  <c:v>0.24391515273797751</c:v>
                </c:pt>
                <c:pt idx="26">
                  <c:v>0.26555464061450718</c:v>
                </c:pt>
                <c:pt idx="27">
                  <c:v>0.28859022448307092</c:v>
                </c:pt>
                <c:pt idx="28">
                  <c:v>0.31302190434366894</c:v>
                </c:pt>
              </c:numCache>
            </c:numRef>
          </c:xVal>
          <c:yVal>
            <c:numRef>
              <c:f>Low!$AH$2:$AH$92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9-406F-A188-6A0063702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272703"/>
        <c:axId val="932389375"/>
      </c:scatterChart>
      <c:valAx>
        <c:axId val="90527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89375"/>
        <c:crosses val="autoZero"/>
        <c:crossBetween val="midCat"/>
      </c:valAx>
      <c:valAx>
        <c:axId val="93238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7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Cruise 48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High!$T$2:$T$92</c:f>
              <c:numCache>
                <c:formatCode>General</c:formatCode>
                <c:ptCount val="91"/>
                <c:pt idx="0">
                  <c:v>6.9109955859865652E-2</c:v>
                </c:pt>
                <c:pt idx="1">
                  <c:v>5.8319790226516809E-2</c:v>
                </c:pt>
                <c:pt idx="2">
                  <c:v>4.8665431501941539E-2</c:v>
                </c:pt>
                <c:pt idx="3">
                  <c:v>4.0146879686139808E-2</c:v>
                </c:pt>
                <c:pt idx="4">
                  <c:v>3.2764134779111664E-2</c:v>
                </c:pt>
                <c:pt idx="5">
                  <c:v>2.651719678085707E-2</c:v>
                </c:pt>
                <c:pt idx="6">
                  <c:v>2.1406065691376042E-2</c:v>
                </c:pt>
                <c:pt idx="7">
                  <c:v>1.7430741510668573E-2</c:v>
                </c:pt>
                <c:pt idx="8">
                  <c:v>1.4591224238734669E-2</c:v>
                </c:pt>
                <c:pt idx="9">
                  <c:v>1.2887513875574326E-2</c:v>
                </c:pt>
                <c:pt idx="10">
                  <c:v>1.2319610421187545E-2</c:v>
                </c:pt>
                <c:pt idx="11">
                  <c:v>1.2887513875574326E-2</c:v>
                </c:pt>
                <c:pt idx="12">
                  <c:v>1.4591224238734669E-2</c:v>
                </c:pt>
                <c:pt idx="13">
                  <c:v>1.7430741510668573E-2</c:v>
                </c:pt>
                <c:pt idx="14">
                  <c:v>2.1406065691376042E-2</c:v>
                </c:pt>
                <c:pt idx="15">
                  <c:v>2.651719678085707E-2</c:v>
                </c:pt>
                <c:pt idx="16">
                  <c:v>3.2764134779111664E-2</c:v>
                </c:pt>
                <c:pt idx="17">
                  <c:v>4.0146879686139808E-2</c:v>
                </c:pt>
                <c:pt idx="18">
                  <c:v>4.8665431501941539E-2</c:v>
                </c:pt>
                <c:pt idx="19">
                  <c:v>5.8319790226516809E-2</c:v>
                </c:pt>
                <c:pt idx="20">
                  <c:v>6.9109955859865652E-2</c:v>
                </c:pt>
                <c:pt idx="21">
                  <c:v>8.1035928401988061E-2</c:v>
                </c:pt>
                <c:pt idx="22">
                  <c:v>9.4097707852884016E-2</c:v>
                </c:pt>
                <c:pt idx="23">
                  <c:v>0.10829529421255354</c:v>
                </c:pt>
                <c:pt idx="24">
                  <c:v>0.12362868748099662</c:v>
                </c:pt>
                <c:pt idx="25">
                  <c:v>0.14009788765821327</c:v>
                </c:pt>
                <c:pt idx="26">
                  <c:v>0.15770289474420351</c:v>
                </c:pt>
                <c:pt idx="27">
                  <c:v>0.17644370873896723</c:v>
                </c:pt>
                <c:pt idx="28">
                  <c:v>0.19632032964250459</c:v>
                </c:pt>
              </c:numCache>
            </c:numRef>
          </c:xVal>
          <c:yVal>
            <c:numRef>
              <c:f>High!$Z$2:$Z$92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8-4886-96E6-F7CCD4DAF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995279"/>
        <c:axId val="932399775"/>
      </c:scatterChart>
      <c:valAx>
        <c:axId val="90799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9775"/>
        <c:crosses val="autoZero"/>
        <c:crossBetween val="midCat"/>
      </c:valAx>
      <c:valAx>
        <c:axId val="9323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9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Low Speed Clean 48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High!$U$2:$U$92</c:f>
              <c:numCache>
                <c:formatCode>General</c:formatCode>
                <c:ptCount val="91"/>
                <c:pt idx="0">
                  <c:v>6.870995585986564E-2</c:v>
                </c:pt>
                <c:pt idx="1">
                  <c:v>5.7919790226516811E-2</c:v>
                </c:pt>
                <c:pt idx="2">
                  <c:v>4.8265431501941541E-2</c:v>
                </c:pt>
                <c:pt idx="3">
                  <c:v>3.974687968613981E-2</c:v>
                </c:pt>
                <c:pt idx="4">
                  <c:v>3.236413477911166E-2</c:v>
                </c:pt>
                <c:pt idx="5">
                  <c:v>2.6117196780857069E-2</c:v>
                </c:pt>
                <c:pt idx="6">
                  <c:v>2.1006065691376044E-2</c:v>
                </c:pt>
                <c:pt idx="7">
                  <c:v>1.7030741510668575E-2</c:v>
                </c:pt>
                <c:pt idx="8">
                  <c:v>1.419122423873467E-2</c:v>
                </c:pt>
                <c:pt idx="9">
                  <c:v>1.2487513875574327E-2</c:v>
                </c:pt>
                <c:pt idx="10">
                  <c:v>1.1919610421187546E-2</c:v>
                </c:pt>
                <c:pt idx="11">
                  <c:v>1.2487513875574327E-2</c:v>
                </c:pt>
                <c:pt idx="12">
                  <c:v>1.419122423873467E-2</c:v>
                </c:pt>
                <c:pt idx="13">
                  <c:v>1.7030741510668575E-2</c:v>
                </c:pt>
                <c:pt idx="14">
                  <c:v>2.1006065691376044E-2</c:v>
                </c:pt>
                <c:pt idx="15">
                  <c:v>2.6117196780857069E-2</c:v>
                </c:pt>
                <c:pt idx="16">
                  <c:v>3.236413477911166E-2</c:v>
                </c:pt>
                <c:pt idx="17">
                  <c:v>3.974687968613981E-2</c:v>
                </c:pt>
                <c:pt idx="18">
                  <c:v>4.8265431501941541E-2</c:v>
                </c:pt>
                <c:pt idx="19">
                  <c:v>5.7919790226516811E-2</c:v>
                </c:pt>
                <c:pt idx="20">
                  <c:v>6.870995585986564E-2</c:v>
                </c:pt>
                <c:pt idx="21">
                  <c:v>8.063592840198805E-2</c:v>
                </c:pt>
                <c:pt idx="22">
                  <c:v>9.3697707852884005E-2</c:v>
                </c:pt>
                <c:pt idx="23">
                  <c:v>0.10789529421255353</c:v>
                </c:pt>
                <c:pt idx="24">
                  <c:v>0.12322868748099661</c:v>
                </c:pt>
                <c:pt idx="25">
                  <c:v>0.13969788765821328</c:v>
                </c:pt>
                <c:pt idx="26">
                  <c:v>0.15730289474420353</c:v>
                </c:pt>
                <c:pt idx="27">
                  <c:v>0.17604370873896724</c:v>
                </c:pt>
                <c:pt idx="28">
                  <c:v>0.19592032964250461</c:v>
                </c:pt>
              </c:numCache>
            </c:numRef>
          </c:xVal>
          <c:yVal>
            <c:numRef>
              <c:f>High!$Z$2:$Z$92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A-4CED-9DDE-AF3311FEF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327087"/>
        <c:axId val="932411423"/>
      </c:scatterChart>
      <c:valAx>
        <c:axId val="95732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11423"/>
        <c:crosses val="autoZero"/>
        <c:crossBetween val="midCat"/>
      </c:valAx>
      <c:valAx>
        <c:axId val="9324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2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With Open Landing Gear 48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High!$V$2:$V$92</c:f>
              <c:numCache>
                <c:formatCode>General</c:formatCode>
                <c:ptCount val="91"/>
                <c:pt idx="0">
                  <c:v>9.6752295794080539E-2</c:v>
                </c:pt>
                <c:pt idx="1">
                  <c:v>8.5384085573230878E-2</c:v>
                </c:pt>
                <c:pt idx="2">
                  <c:v>7.5212529059839064E-2</c:v>
                </c:pt>
                <c:pt idx="3">
                  <c:v>6.6237626253905113E-2</c:v>
                </c:pt>
                <c:pt idx="4">
                  <c:v>5.8459377155429024E-2</c:v>
                </c:pt>
                <c:pt idx="5">
                  <c:v>5.1877781764410796E-2</c:v>
                </c:pt>
                <c:pt idx="6">
                  <c:v>4.6492840080850431E-2</c:v>
                </c:pt>
                <c:pt idx="7">
                  <c:v>4.2304552104747914E-2</c:v>
                </c:pt>
                <c:pt idx="8">
                  <c:v>3.9312917836103266E-2</c:v>
                </c:pt>
                <c:pt idx="9">
                  <c:v>3.751793727491648E-2</c:v>
                </c:pt>
                <c:pt idx="10">
                  <c:v>3.6919610421187549E-2</c:v>
                </c:pt>
                <c:pt idx="11">
                  <c:v>3.751793727491648E-2</c:v>
                </c:pt>
                <c:pt idx="12">
                  <c:v>3.9312917836103266E-2</c:v>
                </c:pt>
                <c:pt idx="13">
                  <c:v>4.2304552104747914E-2</c:v>
                </c:pt>
                <c:pt idx="14">
                  <c:v>4.6492840080850431E-2</c:v>
                </c:pt>
                <c:pt idx="15">
                  <c:v>5.1877781764410796E-2</c:v>
                </c:pt>
                <c:pt idx="16">
                  <c:v>5.8459377155429024E-2</c:v>
                </c:pt>
                <c:pt idx="17">
                  <c:v>6.6237626253905113E-2</c:v>
                </c:pt>
                <c:pt idx="18">
                  <c:v>7.5212529059839064E-2</c:v>
                </c:pt>
                <c:pt idx="19">
                  <c:v>8.5384085573230878E-2</c:v>
                </c:pt>
                <c:pt idx="20">
                  <c:v>9.6752295794080539E-2</c:v>
                </c:pt>
                <c:pt idx="21">
                  <c:v>0.10931715972238808</c:v>
                </c:pt>
                <c:pt idx="22">
                  <c:v>0.12307867735815345</c:v>
                </c:pt>
                <c:pt idx="23">
                  <c:v>0.1380368487013767</c:v>
                </c:pt>
                <c:pt idx="24">
                  <c:v>0.15419167375205778</c:v>
                </c:pt>
                <c:pt idx="25">
                  <c:v>0.17154315251019675</c:v>
                </c:pt>
                <c:pt idx="26">
                  <c:v>0.19009128497579361</c:v>
                </c:pt>
                <c:pt idx="27">
                  <c:v>0.20983607114884825</c:v>
                </c:pt>
                <c:pt idx="28">
                  <c:v>0.23077751102936084</c:v>
                </c:pt>
              </c:numCache>
            </c:numRef>
          </c:xVal>
          <c:yVal>
            <c:numRef>
              <c:f>High!$Z$2:$Z$92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0-4760-9E3A-E8B986A1D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083119"/>
        <c:axId val="932396863"/>
      </c:scatterChart>
      <c:valAx>
        <c:axId val="90308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6863"/>
        <c:crosses val="autoZero"/>
        <c:crossBetween val="midCat"/>
      </c:valAx>
      <c:valAx>
        <c:axId val="93239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8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(Landing Gear Retracted 48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High!$W$2:$W$92</c:f>
              <c:numCache>
                <c:formatCode>General</c:formatCode>
                <c:ptCount val="91"/>
                <c:pt idx="0">
                  <c:v>8.1752295794080526E-2</c:v>
                </c:pt>
                <c:pt idx="1">
                  <c:v>7.0384085573230865E-2</c:v>
                </c:pt>
                <c:pt idx="2">
                  <c:v>6.0212529059839065E-2</c:v>
                </c:pt>
                <c:pt idx="3">
                  <c:v>5.12376262539051E-2</c:v>
                </c:pt>
                <c:pt idx="4">
                  <c:v>4.3459377155429024E-2</c:v>
                </c:pt>
                <c:pt idx="5">
                  <c:v>3.687778176441079E-2</c:v>
                </c:pt>
                <c:pt idx="6">
                  <c:v>3.1492840080850425E-2</c:v>
                </c:pt>
                <c:pt idx="7">
                  <c:v>2.7304552104747914E-2</c:v>
                </c:pt>
                <c:pt idx="8">
                  <c:v>2.4312917836103266E-2</c:v>
                </c:pt>
                <c:pt idx="9">
                  <c:v>2.2517937274916477E-2</c:v>
                </c:pt>
                <c:pt idx="10">
                  <c:v>2.1919610421187546E-2</c:v>
                </c:pt>
                <c:pt idx="11">
                  <c:v>2.2517937274916477E-2</c:v>
                </c:pt>
                <c:pt idx="12">
                  <c:v>2.4312917836103266E-2</c:v>
                </c:pt>
                <c:pt idx="13">
                  <c:v>2.7304552104747914E-2</c:v>
                </c:pt>
                <c:pt idx="14">
                  <c:v>3.1492840080850425E-2</c:v>
                </c:pt>
                <c:pt idx="15">
                  <c:v>3.687778176441079E-2</c:v>
                </c:pt>
                <c:pt idx="16">
                  <c:v>4.3459377155429024E-2</c:v>
                </c:pt>
                <c:pt idx="17">
                  <c:v>5.12376262539051E-2</c:v>
                </c:pt>
                <c:pt idx="18">
                  <c:v>6.0212529059839065E-2</c:v>
                </c:pt>
                <c:pt idx="19">
                  <c:v>7.0384085573230865E-2</c:v>
                </c:pt>
                <c:pt idx="20">
                  <c:v>8.1752295794080526E-2</c:v>
                </c:pt>
                <c:pt idx="21">
                  <c:v>9.4317159722388078E-2</c:v>
                </c:pt>
                <c:pt idx="22">
                  <c:v>0.10807867735815345</c:v>
                </c:pt>
                <c:pt idx="23">
                  <c:v>0.1230368487013767</c:v>
                </c:pt>
                <c:pt idx="24">
                  <c:v>0.13919167375205777</c:v>
                </c:pt>
                <c:pt idx="25">
                  <c:v>0.15654315251019674</c:v>
                </c:pt>
                <c:pt idx="26">
                  <c:v>0.1750912849757936</c:v>
                </c:pt>
                <c:pt idx="27">
                  <c:v>0.19483607114884824</c:v>
                </c:pt>
                <c:pt idx="28">
                  <c:v>0.21577751102936082</c:v>
                </c:pt>
              </c:numCache>
            </c:numRef>
          </c:xVal>
          <c:yVal>
            <c:numRef>
              <c:f>High!$Z$2:$Z$92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C-496E-9285-CB690FA67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103455"/>
        <c:axId val="932408511"/>
      </c:scatterChart>
      <c:valAx>
        <c:axId val="95010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08511"/>
        <c:crosses val="autoZero"/>
        <c:crossBetween val="midCat"/>
      </c:valAx>
      <c:valAx>
        <c:axId val="93240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0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With Open Landing Gear 48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High!$X$2:$X$92</c:f>
              <c:numCache>
                <c:formatCode>General</c:formatCode>
                <c:ptCount val="91"/>
                <c:pt idx="0">
                  <c:v>0.14396832117826175</c:v>
                </c:pt>
                <c:pt idx="1">
                  <c:v>0.13217906613441766</c:v>
                </c:pt>
                <c:pt idx="2">
                  <c:v>0.12163078530571506</c:v>
                </c:pt>
                <c:pt idx="3">
                  <c:v>0.11232347869215391</c:v>
                </c:pt>
                <c:pt idx="4">
                  <c:v>0.10425714629373425</c:v>
                </c:pt>
                <c:pt idx="5">
                  <c:v>9.7431788110456094E-2</c:v>
                </c:pt>
                <c:pt idx="6">
                  <c:v>9.1847404142319428E-2</c:v>
                </c:pt>
                <c:pt idx="7">
                  <c:v>8.7503994389324227E-2</c:v>
                </c:pt>
                <c:pt idx="8">
                  <c:v>8.4401558851470521E-2</c:v>
                </c:pt>
                <c:pt idx="9">
                  <c:v>8.2540097528758294E-2</c:v>
                </c:pt>
                <c:pt idx="10">
                  <c:v>8.1919610421187547E-2</c:v>
                </c:pt>
                <c:pt idx="11">
                  <c:v>8.2540097528758294E-2</c:v>
                </c:pt>
                <c:pt idx="12">
                  <c:v>8.4401558851470521E-2</c:v>
                </c:pt>
                <c:pt idx="13">
                  <c:v>8.7503994389324227E-2</c:v>
                </c:pt>
                <c:pt idx="14">
                  <c:v>9.1847404142319428E-2</c:v>
                </c:pt>
                <c:pt idx="15">
                  <c:v>9.7431788110456094E-2</c:v>
                </c:pt>
                <c:pt idx="16">
                  <c:v>0.10425714629373425</c:v>
                </c:pt>
                <c:pt idx="17">
                  <c:v>0.11232347869215391</c:v>
                </c:pt>
                <c:pt idx="18">
                  <c:v>0.12163078530571506</c:v>
                </c:pt>
                <c:pt idx="19">
                  <c:v>0.13217906613441766</c:v>
                </c:pt>
                <c:pt idx="20">
                  <c:v>0.14396832117826175</c:v>
                </c:pt>
                <c:pt idx="21">
                  <c:v>0.15699855043724736</c:v>
                </c:pt>
                <c:pt idx="22">
                  <c:v>0.17126975391137439</c:v>
                </c:pt>
                <c:pt idx="23">
                  <c:v>0.18678193160064296</c:v>
                </c:pt>
                <c:pt idx="24">
                  <c:v>0.20353508350505298</c:v>
                </c:pt>
                <c:pt idx="25">
                  <c:v>0.22152920962460454</c:v>
                </c:pt>
                <c:pt idx="26">
                  <c:v>0.24076430995929754</c:v>
                </c:pt>
                <c:pt idx="27">
                  <c:v>0.26124038450913201</c:v>
                </c:pt>
                <c:pt idx="28">
                  <c:v>0.28295743327410799</c:v>
                </c:pt>
              </c:numCache>
            </c:numRef>
          </c:xVal>
          <c:yVal>
            <c:numRef>
              <c:f>High!$Z$2:$Z$92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2-4536-BDF6-BE7024F57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106815"/>
        <c:axId val="932406847"/>
      </c:scatterChart>
      <c:valAx>
        <c:axId val="94310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06847"/>
        <c:crosses val="autoZero"/>
        <c:crossBetween val="midCat"/>
      </c:valAx>
      <c:valAx>
        <c:axId val="93240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0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With Open Landing Gear 48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Mediume!$V$2:$V$92</c:f>
              <c:numCache>
                <c:formatCode>General</c:formatCode>
                <c:ptCount val="91"/>
                <c:pt idx="0">
                  <c:v>0.11700664125777162</c:v>
                </c:pt>
                <c:pt idx="1">
                  <c:v>0.10499494743951537</c:v>
                </c:pt>
                <c:pt idx="2">
                  <c:v>9.4247642444233476E-2</c:v>
                </c:pt>
                <c:pt idx="3">
                  <c:v>8.4764726271925883E-2</c:v>
                </c:pt>
                <c:pt idx="4">
                  <c:v>7.6546198922592665E-2</c:v>
                </c:pt>
                <c:pt idx="5">
                  <c:v>6.9592060396233779E-2</c:v>
                </c:pt>
                <c:pt idx="6">
                  <c:v>6.3902310692849254E-2</c:v>
                </c:pt>
                <c:pt idx="7">
                  <c:v>5.9476949812439048E-2</c:v>
                </c:pt>
                <c:pt idx="8">
                  <c:v>5.6315977755003195E-2</c:v>
                </c:pt>
                <c:pt idx="9">
                  <c:v>5.4419394520541682E-2</c:v>
                </c:pt>
                <c:pt idx="10">
                  <c:v>5.3787200109054509E-2</c:v>
                </c:pt>
                <c:pt idx="11">
                  <c:v>5.4419394520541682E-2</c:v>
                </c:pt>
                <c:pt idx="12">
                  <c:v>5.6315977755003195E-2</c:v>
                </c:pt>
                <c:pt idx="13">
                  <c:v>5.9476949812439048E-2</c:v>
                </c:pt>
                <c:pt idx="14">
                  <c:v>6.3902310692849254E-2</c:v>
                </c:pt>
                <c:pt idx="15">
                  <c:v>6.9592060396233779E-2</c:v>
                </c:pt>
                <c:pt idx="16">
                  <c:v>7.6546198922592665E-2</c:v>
                </c:pt>
                <c:pt idx="17">
                  <c:v>8.4764726271925883E-2</c:v>
                </c:pt>
                <c:pt idx="18">
                  <c:v>9.4247642444233476E-2</c:v>
                </c:pt>
                <c:pt idx="19">
                  <c:v>0.10499494743951537</c:v>
                </c:pt>
                <c:pt idx="20">
                  <c:v>0.11700664125777162</c:v>
                </c:pt>
                <c:pt idx="21">
                  <c:v>0.13028272389900222</c:v>
                </c:pt>
                <c:pt idx="22">
                  <c:v>0.14482319536320715</c:v>
                </c:pt>
                <c:pt idx="23">
                  <c:v>0.16062805565038643</c:v>
                </c:pt>
                <c:pt idx="24">
                  <c:v>0.17769730476054002</c:v>
                </c:pt>
                <c:pt idx="25">
                  <c:v>0.196030942693668</c:v>
                </c:pt>
                <c:pt idx="26">
                  <c:v>0.21562896944977034</c:v>
                </c:pt>
                <c:pt idx="27">
                  <c:v>0.23649138502884692</c:v>
                </c:pt>
                <c:pt idx="28">
                  <c:v>0.25861818943089798</c:v>
                </c:pt>
              </c:numCache>
            </c:numRef>
          </c:xVal>
          <c:yVal>
            <c:numRef>
              <c:f>Mediume!$Z$2:$Z$92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5-4B5D-89FE-A6467FBD5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42640"/>
        <c:axId val="290674176"/>
      </c:scatterChart>
      <c:valAx>
        <c:axId val="41914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74176"/>
        <c:crosses val="autoZero"/>
        <c:crossBetween val="midCat"/>
      </c:valAx>
      <c:valAx>
        <c:axId val="2906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4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 (Landing Gear Retracted) 48 Seat High</a:t>
            </a:r>
          </a:p>
        </c:rich>
      </c:tx>
      <c:layout>
        <c:manualLayout>
          <c:xMode val="edge"/>
          <c:yMode val="edge"/>
          <c:x val="0.112562335958005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High!$Y$2:$Y$92</c:f>
              <c:numCache>
                <c:formatCode>General</c:formatCode>
                <c:ptCount val="91"/>
                <c:pt idx="0">
                  <c:v>0.12896832117826176</c:v>
                </c:pt>
                <c:pt idx="1">
                  <c:v>0.11717906613441767</c:v>
                </c:pt>
                <c:pt idx="2">
                  <c:v>0.10663078530571504</c:v>
                </c:pt>
                <c:pt idx="3">
                  <c:v>9.7323478692153909E-2</c:v>
                </c:pt>
                <c:pt idx="4">
                  <c:v>8.9257146293734269E-2</c:v>
                </c:pt>
                <c:pt idx="5">
                  <c:v>8.2431788110456095E-2</c:v>
                </c:pt>
                <c:pt idx="6">
                  <c:v>7.6847404142319428E-2</c:v>
                </c:pt>
                <c:pt idx="7">
                  <c:v>7.2503994389324228E-2</c:v>
                </c:pt>
                <c:pt idx="8">
                  <c:v>6.9401558851470521E-2</c:v>
                </c:pt>
                <c:pt idx="9">
                  <c:v>6.7540097528758294E-2</c:v>
                </c:pt>
                <c:pt idx="10">
                  <c:v>6.6919610421187548E-2</c:v>
                </c:pt>
                <c:pt idx="11">
                  <c:v>6.7540097528758294E-2</c:v>
                </c:pt>
                <c:pt idx="12">
                  <c:v>6.9401558851470521E-2</c:v>
                </c:pt>
                <c:pt idx="13">
                  <c:v>7.2503994389324228E-2</c:v>
                </c:pt>
                <c:pt idx="14">
                  <c:v>7.6847404142319428E-2</c:v>
                </c:pt>
                <c:pt idx="15">
                  <c:v>8.2431788110456095E-2</c:v>
                </c:pt>
                <c:pt idx="16">
                  <c:v>8.9257146293734269E-2</c:v>
                </c:pt>
                <c:pt idx="17">
                  <c:v>9.7323478692153909E-2</c:v>
                </c:pt>
                <c:pt idx="18">
                  <c:v>0.10663078530571504</c:v>
                </c:pt>
                <c:pt idx="19">
                  <c:v>0.11717906613441767</c:v>
                </c:pt>
                <c:pt idx="20">
                  <c:v>0.12896832117826176</c:v>
                </c:pt>
                <c:pt idx="21">
                  <c:v>0.14199855043724735</c:v>
                </c:pt>
                <c:pt idx="22">
                  <c:v>0.1562697539113744</c:v>
                </c:pt>
                <c:pt idx="23">
                  <c:v>0.17178193160064298</c:v>
                </c:pt>
                <c:pt idx="24">
                  <c:v>0.18853508350505299</c:v>
                </c:pt>
                <c:pt idx="25">
                  <c:v>0.20652920962460453</c:v>
                </c:pt>
                <c:pt idx="26">
                  <c:v>0.22576430995929755</c:v>
                </c:pt>
                <c:pt idx="27">
                  <c:v>0.24624038450913199</c:v>
                </c:pt>
                <c:pt idx="28">
                  <c:v>0.26795743327410804</c:v>
                </c:pt>
              </c:numCache>
            </c:numRef>
          </c:xVal>
          <c:yVal>
            <c:numRef>
              <c:f>High!$Z$2:$Z$92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E-4C44-94CF-2DEF8504D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552831"/>
        <c:axId val="932398111"/>
      </c:scatterChart>
      <c:valAx>
        <c:axId val="93955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8111"/>
        <c:crosses val="autoZero"/>
        <c:crossBetween val="midCat"/>
      </c:valAx>
      <c:valAx>
        <c:axId val="9323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5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Cruise 76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High!$AB$2:$AB$92</c:f>
              <c:numCache>
                <c:formatCode>General</c:formatCode>
                <c:ptCount val="91"/>
                <c:pt idx="0">
                  <c:v>7.0218349305288849E-2</c:v>
                </c:pt>
                <c:pt idx="1">
                  <c:v>5.9428183671940013E-2</c:v>
                </c:pt>
                <c:pt idx="2">
                  <c:v>4.9773824947364737E-2</c:v>
                </c:pt>
                <c:pt idx="3">
                  <c:v>4.1255273131563013E-2</c:v>
                </c:pt>
                <c:pt idx="4">
                  <c:v>3.3872528224534862E-2</c:v>
                </c:pt>
                <c:pt idx="5">
                  <c:v>2.7625590226280271E-2</c:v>
                </c:pt>
                <c:pt idx="6">
                  <c:v>2.2514459136799246E-2</c:v>
                </c:pt>
                <c:pt idx="7">
                  <c:v>1.8539134956091774E-2</c:v>
                </c:pt>
                <c:pt idx="8">
                  <c:v>1.5699617684157872E-2</c:v>
                </c:pt>
                <c:pt idx="9">
                  <c:v>1.3995907320997527E-2</c:v>
                </c:pt>
                <c:pt idx="10">
                  <c:v>1.3428003866610746E-2</c:v>
                </c:pt>
                <c:pt idx="11">
                  <c:v>1.3995907320997527E-2</c:v>
                </c:pt>
                <c:pt idx="12">
                  <c:v>1.5699617684157872E-2</c:v>
                </c:pt>
                <c:pt idx="13">
                  <c:v>1.8539134956091774E-2</c:v>
                </c:pt>
                <c:pt idx="14">
                  <c:v>2.2514459136799246E-2</c:v>
                </c:pt>
                <c:pt idx="15">
                  <c:v>2.7625590226280271E-2</c:v>
                </c:pt>
                <c:pt idx="16">
                  <c:v>3.3872528224534862E-2</c:v>
                </c:pt>
                <c:pt idx="17">
                  <c:v>4.1255273131563013E-2</c:v>
                </c:pt>
                <c:pt idx="18">
                  <c:v>4.9773824947364737E-2</c:v>
                </c:pt>
                <c:pt idx="19">
                  <c:v>5.9428183671940013E-2</c:v>
                </c:pt>
                <c:pt idx="20">
                  <c:v>7.0218349305288849E-2</c:v>
                </c:pt>
                <c:pt idx="21">
                  <c:v>8.2144321847411259E-2</c:v>
                </c:pt>
                <c:pt idx="22">
                  <c:v>9.5206101298307214E-2</c:v>
                </c:pt>
                <c:pt idx="23">
                  <c:v>0.10940368765797674</c:v>
                </c:pt>
                <c:pt idx="24">
                  <c:v>0.12473708092641982</c:v>
                </c:pt>
                <c:pt idx="25">
                  <c:v>0.14120628110363648</c:v>
                </c:pt>
                <c:pt idx="26">
                  <c:v>0.15881128818962673</c:v>
                </c:pt>
                <c:pt idx="27">
                  <c:v>0.17755210218439044</c:v>
                </c:pt>
                <c:pt idx="28">
                  <c:v>0.1974287230879278</c:v>
                </c:pt>
              </c:numCache>
            </c:numRef>
          </c:xVal>
          <c:yVal>
            <c:numRef>
              <c:f>High!$AH$2:$AH$92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2-447B-BCF4-FC2F50A92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733343"/>
        <c:axId val="788088191"/>
      </c:scatterChart>
      <c:valAx>
        <c:axId val="94573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88191"/>
        <c:crosses val="autoZero"/>
        <c:crossBetween val="midCat"/>
      </c:valAx>
      <c:valAx>
        <c:axId val="7880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3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Low Speed Clean 76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High!$AC$2:$AC$92</c:f>
              <c:numCache>
                <c:formatCode>General</c:formatCode>
                <c:ptCount val="91"/>
                <c:pt idx="0">
                  <c:v>6.9818349305288852E-2</c:v>
                </c:pt>
                <c:pt idx="1">
                  <c:v>5.9028183671940009E-2</c:v>
                </c:pt>
                <c:pt idx="2">
                  <c:v>4.9373824947364739E-2</c:v>
                </c:pt>
                <c:pt idx="3">
                  <c:v>4.0855273131563015E-2</c:v>
                </c:pt>
                <c:pt idx="4">
                  <c:v>3.3472528224534864E-2</c:v>
                </c:pt>
                <c:pt idx="5">
                  <c:v>2.7225590226280273E-2</c:v>
                </c:pt>
                <c:pt idx="6">
                  <c:v>2.2114459136799245E-2</c:v>
                </c:pt>
                <c:pt idx="7">
                  <c:v>1.8139134956091776E-2</c:v>
                </c:pt>
                <c:pt idx="8">
                  <c:v>1.5299617684157871E-2</c:v>
                </c:pt>
                <c:pt idx="9">
                  <c:v>1.3595907320997528E-2</c:v>
                </c:pt>
                <c:pt idx="10">
                  <c:v>1.3028003866610747E-2</c:v>
                </c:pt>
                <c:pt idx="11">
                  <c:v>1.3595907320997528E-2</c:v>
                </c:pt>
                <c:pt idx="12">
                  <c:v>1.5299617684157871E-2</c:v>
                </c:pt>
                <c:pt idx="13">
                  <c:v>1.8139134956091776E-2</c:v>
                </c:pt>
                <c:pt idx="14">
                  <c:v>2.2114459136799245E-2</c:v>
                </c:pt>
                <c:pt idx="15">
                  <c:v>2.7225590226280273E-2</c:v>
                </c:pt>
                <c:pt idx="16">
                  <c:v>3.3472528224534864E-2</c:v>
                </c:pt>
                <c:pt idx="17">
                  <c:v>4.0855273131563015E-2</c:v>
                </c:pt>
                <c:pt idx="18">
                  <c:v>4.9373824947364739E-2</c:v>
                </c:pt>
                <c:pt idx="19">
                  <c:v>5.9028183671940009E-2</c:v>
                </c:pt>
                <c:pt idx="20">
                  <c:v>6.9818349305288852E-2</c:v>
                </c:pt>
                <c:pt idx="21">
                  <c:v>8.1744321847411261E-2</c:v>
                </c:pt>
                <c:pt idx="22">
                  <c:v>9.4806101298307216E-2</c:v>
                </c:pt>
                <c:pt idx="23">
                  <c:v>0.10900368765797674</c:v>
                </c:pt>
                <c:pt idx="24">
                  <c:v>0.12433708092641982</c:v>
                </c:pt>
                <c:pt idx="25">
                  <c:v>0.14080628110363647</c:v>
                </c:pt>
                <c:pt idx="26">
                  <c:v>0.15841128818962671</c:v>
                </c:pt>
                <c:pt idx="27">
                  <c:v>0.17715210218439043</c:v>
                </c:pt>
                <c:pt idx="28">
                  <c:v>0.19702872308792779</c:v>
                </c:pt>
              </c:numCache>
            </c:numRef>
          </c:xVal>
          <c:yVal>
            <c:numRef>
              <c:f>High!$AH$2:$AH$92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D-46F4-9B9E-D191CFEDA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419487"/>
        <c:axId val="932401855"/>
      </c:scatterChart>
      <c:valAx>
        <c:axId val="94341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01855"/>
        <c:crosses val="autoZero"/>
        <c:crossBetween val="midCat"/>
      </c:valAx>
      <c:valAx>
        <c:axId val="93240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41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With Open Landing Gear 76 Seat High</a:t>
            </a:r>
          </a:p>
        </c:rich>
      </c:tx>
      <c:layout>
        <c:manualLayout>
          <c:xMode val="edge"/>
          <c:yMode val="edge"/>
          <c:x val="0.1315693350831145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High!$AD$2:$AD$92</c:f>
              <c:numCache>
                <c:formatCode>General</c:formatCode>
                <c:ptCount val="91"/>
                <c:pt idx="0">
                  <c:v>9.6752295794080539E-2</c:v>
                </c:pt>
                <c:pt idx="1">
                  <c:v>8.5384085573230878E-2</c:v>
                </c:pt>
                <c:pt idx="2">
                  <c:v>7.5212529059839064E-2</c:v>
                </c:pt>
                <c:pt idx="3">
                  <c:v>6.6237626253905113E-2</c:v>
                </c:pt>
                <c:pt idx="4">
                  <c:v>5.8459377155429024E-2</c:v>
                </c:pt>
                <c:pt idx="5">
                  <c:v>5.1877781764410796E-2</c:v>
                </c:pt>
                <c:pt idx="6">
                  <c:v>4.6492840080850431E-2</c:v>
                </c:pt>
                <c:pt idx="7">
                  <c:v>4.2304552104747914E-2</c:v>
                </c:pt>
                <c:pt idx="8">
                  <c:v>3.9312917836103266E-2</c:v>
                </c:pt>
                <c:pt idx="9">
                  <c:v>3.751793727491648E-2</c:v>
                </c:pt>
                <c:pt idx="10">
                  <c:v>3.6919610421187549E-2</c:v>
                </c:pt>
                <c:pt idx="11">
                  <c:v>3.751793727491648E-2</c:v>
                </c:pt>
                <c:pt idx="12">
                  <c:v>3.9312917836103266E-2</c:v>
                </c:pt>
                <c:pt idx="13">
                  <c:v>4.2304552104747914E-2</c:v>
                </c:pt>
                <c:pt idx="14">
                  <c:v>4.6492840080850431E-2</c:v>
                </c:pt>
                <c:pt idx="15">
                  <c:v>5.1877781764410796E-2</c:v>
                </c:pt>
                <c:pt idx="16">
                  <c:v>5.8459377155429024E-2</c:v>
                </c:pt>
                <c:pt idx="17">
                  <c:v>6.6237626253905113E-2</c:v>
                </c:pt>
                <c:pt idx="18">
                  <c:v>7.5212529059839064E-2</c:v>
                </c:pt>
                <c:pt idx="19">
                  <c:v>8.5384085573230878E-2</c:v>
                </c:pt>
                <c:pt idx="20">
                  <c:v>9.6752295794080539E-2</c:v>
                </c:pt>
                <c:pt idx="21">
                  <c:v>0.10931715972238808</c:v>
                </c:pt>
                <c:pt idx="22">
                  <c:v>0.12307867735815345</c:v>
                </c:pt>
                <c:pt idx="23">
                  <c:v>0.1380368487013767</c:v>
                </c:pt>
                <c:pt idx="24">
                  <c:v>0.15419167375205778</c:v>
                </c:pt>
                <c:pt idx="25">
                  <c:v>0.17154315251019675</c:v>
                </c:pt>
                <c:pt idx="26">
                  <c:v>0.19009128497579361</c:v>
                </c:pt>
                <c:pt idx="27">
                  <c:v>0.20983607114884825</c:v>
                </c:pt>
                <c:pt idx="28">
                  <c:v>0.23077751102936084</c:v>
                </c:pt>
              </c:numCache>
            </c:numRef>
          </c:xVal>
          <c:yVal>
            <c:numRef>
              <c:f>High!$AH$2:$AH$92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1-4877-843E-40B0825F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550031"/>
        <c:axId val="932391455"/>
      </c:scatterChart>
      <c:valAx>
        <c:axId val="93955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layout>
            <c:manualLayout>
              <c:xMode val="edge"/>
              <c:yMode val="edge"/>
              <c:x val="0.4734085739282589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1455"/>
        <c:crosses val="autoZero"/>
        <c:crossBetween val="midCat"/>
      </c:valAx>
      <c:valAx>
        <c:axId val="9323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5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(Landing Gear Retracted) 76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High!$AE$2:$AE$92</c:f>
              <c:numCache>
                <c:formatCode>General</c:formatCode>
                <c:ptCount val="91"/>
                <c:pt idx="0">
                  <c:v>8.1752295794080526E-2</c:v>
                </c:pt>
                <c:pt idx="1">
                  <c:v>7.0384085573230865E-2</c:v>
                </c:pt>
                <c:pt idx="2">
                  <c:v>6.0212529059839065E-2</c:v>
                </c:pt>
                <c:pt idx="3">
                  <c:v>5.12376262539051E-2</c:v>
                </c:pt>
                <c:pt idx="4">
                  <c:v>4.3459377155429024E-2</c:v>
                </c:pt>
                <c:pt idx="5">
                  <c:v>3.687778176441079E-2</c:v>
                </c:pt>
                <c:pt idx="6">
                  <c:v>3.1492840080850425E-2</c:v>
                </c:pt>
                <c:pt idx="7">
                  <c:v>2.7304552104747914E-2</c:v>
                </c:pt>
                <c:pt idx="8">
                  <c:v>2.4312917836103266E-2</c:v>
                </c:pt>
                <c:pt idx="9">
                  <c:v>2.2517937274916477E-2</c:v>
                </c:pt>
                <c:pt idx="10">
                  <c:v>2.1919610421187546E-2</c:v>
                </c:pt>
                <c:pt idx="11">
                  <c:v>2.2517937274916477E-2</c:v>
                </c:pt>
                <c:pt idx="12">
                  <c:v>2.4312917836103266E-2</c:v>
                </c:pt>
                <c:pt idx="13">
                  <c:v>2.7304552104747914E-2</c:v>
                </c:pt>
                <c:pt idx="14">
                  <c:v>3.1492840080850425E-2</c:v>
                </c:pt>
                <c:pt idx="15">
                  <c:v>3.687778176441079E-2</c:v>
                </c:pt>
                <c:pt idx="16">
                  <c:v>4.3459377155429024E-2</c:v>
                </c:pt>
                <c:pt idx="17">
                  <c:v>5.12376262539051E-2</c:v>
                </c:pt>
                <c:pt idx="18">
                  <c:v>6.0212529059839065E-2</c:v>
                </c:pt>
                <c:pt idx="19">
                  <c:v>7.0384085573230865E-2</c:v>
                </c:pt>
                <c:pt idx="20">
                  <c:v>8.1752295794080526E-2</c:v>
                </c:pt>
                <c:pt idx="21">
                  <c:v>9.4317159722388078E-2</c:v>
                </c:pt>
                <c:pt idx="22">
                  <c:v>0.10807867735815345</c:v>
                </c:pt>
                <c:pt idx="23">
                  <c:v>0.1230368487013767</c:v>
                </c:pt>
                <c:pt idx="24">
                  <c:v>0.13919167375205777</c:v>
                </c:pt>
                <c:pt idx="25">
                  <c:v>0.15654315251019674</c:v>
                </c:pt>
                <c:pt idx="26">
                  <c:v>0.1750912849757936</c:v>
                </c:pt>
                <c:pt idx="27">
                  <c:v>0.19483607114884824</c:v>
                </c:pt>
                <c:pt idx="28">
                  <c:v>0.21577751102936082</c:v>
                </c:pt>
              </c:numCache>
            </c:numRef>
          </c:xVal>
          <c:yVal>
            <c:numRef>
              <c:f>High!$AH$2:$AH$92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0-4E65-8D48-59F5FB35C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441135"/>
        <c:axId val="932412255"/>
      </c:scatterChart>
      <c:valAx>
        <c:axId val="93744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12255"/>
        <c:crosses val="autoZero"/>
        <c:crossBetween val="midCat"/>
      </c:valAx>
      <c:valAx>
        <c:axId val="9324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44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With Open Landing Gear 76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High!$AF$2:$AF$92</c:f>
              <c:numCache>
                <c:formatCode>General</c:formatCode>
                <c:ptCount val="91"/>
                <c:pt idx="0">
                  <c:v>0.14396832117826175</c:v>
                </c:pt>
                <c:pt idx="1">
                  <c:v>0.13217906613441766</c:v>
                </c:pt>
                <c:pt idx="2">
                  <c:v>0.12163078530571506</c:v>
                </c:pt>
                <c:pt idx="3">
                  <c:v>0.11232347869215391</c:v>
                </c:pt>
                <c:pt idx="4">
                  <c:v>0.10425714629373425</c:v>
                </c:pt>
                <c:pt idx="5">
                  <c:v>9.7431788110456094E-2</c:v>
                </c:pt>
                <c:pt idx="6">
                  <c:v>9.1847404142319428E-2</c:v>
                </c:pt>
                <c:pt idx="7">
                  <c:v>8.7503994389324227E-2</c:v>
                </c:pt>
                <c:pt idx="8">
                  <c:v>8.4401558851470521E-2</c:v>
                </c:pt>
                <c:pt idx="9">
                  <c:v>8.2540097528758294E-2</c:v>
                </c:pt>
                <c:pt idx="10">
                  <c:v>8.1919610421187547E-2</c:v>
                </c:pt>
                <c:pt idx="11">
                  <c:v>8.2540097528758294E-2</c:v>
                </c:pt>
                <c:pt idx="12">
                  <c:v>8.4401558851470521E-2</c:v>
                </c:pt>
                <c:pt idx="13">
                  <c:v>8.7503994389324227E-2</c:v>
                </c:pt>
                <c:pt idx="14">
                  <c:v>9.1847404142319428E-2</c:v>
                </c:pt>
                <c:pt idx="15">
                  <c:v>9.7431788110456094E-2</c:v>
                </c:pt>
                <c:pt idx="16">
                  <c:v>0.10425714629373425</c:v>
                </c:pt>
                <c:pt idx="17">
                  <c:v>0.11232347869215391</c:v>
                </c:pt>
                <c:pt idx="18">
                  <c:v>0.12163078530571506</c:v>
                </c:pt>
                <c:pt idx="19">
                  <c:v>0.13217906613441766</c:v>
                </c:pt>
                <c:pt idx="20">
                  <c:v>0.14396832117826175</c:v>
                </c:pt>
                <c:pt idx="21">
                  <c:v>0.15699855043724736</c:v>
                </c:pt>
                <c:pt idx="22">
                  <c:v>0.17126975391137439</c:v>
                </c:pt>
                <c:pt idx="23">
                  <c:v>0.18678193160064296</c:v>
                </c:pt>
                <c:pt idx="24">
                  <c:v>0.20353508350505298</c:v>
                </c:pt>
                <c:pt idx="25">
                  <c:v>0.22152920962460454</c:v>
                </c:pt>
                <c:pt idx="26">
                  <c:v>0.24076430995929754</c:v>
                </c:pt>
                <c:pt idx="27">
                  <c:v>0.26124038450913201</c:v>
                </c:pt>
                <c:pt idx="28">
                  <c:v>0.28295743327410799</c:v>
                </c:pt>
              </c:numCache>
            </c:numRef>
          </c:xVal>
          <c:yVal>
            <c:numRef>
              <c:f>High!$AH$2:$AH$92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A-4D2F-9EF0-1C5F6B46F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84895"/>
        <c:axId val="788088607"/>
      </c:scatterChart>
      <c:valAx>
        <c:axId val="93558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88607"/>
        <c:crosses val="autoZero"/>
        <c:crossBetween val="midCat"/>
      </c:valAx>
      <c:valAx>
        <c:axId val="78808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8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 (Landing Gear Retracted) 76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High!$AG$2:$AG$92</c:f>
              <c:numCache>
                <c:formatCode>General</c:formatCode>
                <c:ptCount val="91"/>
                <c:pt idx="0">
                  <c:v>0.12896832117826176</c:v>
                </c:pt>
                <c:pt idx="1">
                  <c:v>0.11717906613441767</c:v>
                </c:pt>
                <c:pt idx="2">
                  <c:v>0.10663078530571504</c:v>
                </c:pt>
                <c:pt idx="3">
                  <c:v>9.7323478692153909E-2</c:v>
                </c:pt>
                <c:pt idx="4">
                  <c:v>8.9257146293734269E-2</c:v>
                </c:pt>
                <c:pt idx="5">
                  <c:v>8.2431788110456095E-2</c:v>
                </c:pt>
                <c:pt idx="6">
                  <c:v>7.6847404142319428E-2</c:v>
                </c:pt>
                <c:pt idx="7">
                  <c:v>7.2503994389324228E-2</c:v>
                </c:pt>
                <c:pt idx="8">
                  <c:v>6.9401558851470521E-2</c:v>
                </c:pt>
                <c:pt idx="9">
                  <c:v>6.7540097528758294E-2</c:v>
                </c:pt>
                <c:pt idx="10">
                  <c:v>6.6919610421187548E-2</c:v>
                </c:pt>
                <c:pt idx="11">
                  <c:v>6.7540097528758294E-2</c:v>
                </c:pt>
                <c:pt idx="12">
                  <c:v>6.9401558851470521E-2</c:v>
                </c:pt>
                <c:pt idx="13">
                  <c:v>7.2503994389324228E-2</c:v>
                </c:pt>
                <c:pt idx="14">
                  <c:v>7.6847404142319428E-2</c:v>
                </c:pt>
                <c:pt idx="15">
                  <c:v>8.2431788110456095E-2</c:v>
                </c:pt>
                <c:pt idx="16">
                  <c:v>8.9257146293734269E-2</c:v>
                </c:pt>
                <c:pt idx="17">
                  <c:v>9.7323478692153909E-2</c:v>
                </c:pt>
                <c:pt idx="18">
                  <c:v>0.10663078530571504</c:v>
                </c:pt>
                <c:pt idx="19">
                  <c:v>0.11717906613441767</c:v>
                </c:pt>
                <c:pt idx="20">
                  <c:v>0.12896832117826176</c:v>
                </c:pt>
                <c:pt idx="21">
                  <c:v>0.14199855043724735</c:v>
                </c:pt>
                <c:pt idx="22">
                  <c:v>0.1562697539113744</c:v>
                </c:pt>
                <c:pt idx="23">
                  <c:v>0.17178193160064298</c:v>
                </c:pt>
                <c:pt idx="24">
                  <c:v>0.18853508350505299</c:v>
                </c:pt>
                <c:pt idx="25">
                  <c:v>0.20652920962460453</c:v>
                </c:pt>
                <c:pt idx="26">
                  <c:v>0.22576430995929755</c:v>
                </c:pt>
                <c:pt idx="27">
                  <c:v>0.24624038450913199</c:v>
                </c:pt>
                <c:pt idx="28">
                  <c:v>0.26795743327410804</c:v>
                </c:pt>
              </c:numCache>
            </c:numRef>
          </c:xVal>
          <c:yVal>
            <c:numRef>
              <c:f>High!$AH$2:$AH$92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7-4D95-AD29-33F499E14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780159"/>
        <c:axId val="788066559"/>
      </c:scatterChart>
      <c:valAx>
        <c:axId val="91578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66559"/>
        <c:crosses val="autoZero"/>
        <c:crossBetween val="midCat"/>
      </c:valAx>
      <c:valAx>
        <c:axId val="78806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8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(Landing Gear Retracted) 48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Mediume!$W$2:$W$92</c:f>
              <c:numCache>
                <c:formatCode>General</c:formatCode>
                <c:ptCount val="91"/>
                <c:pt idx="0">
                  <c:v>9.7006641257771614E-2</c:v>
                </c:pt>
                <c:pt idx="1">
                  <c:v>8.499494743951537E-2</c:v>
                </c:pt>
                <c:pt idx="2">
                  <c:v>7.4247642444233458E-2</c:v>
                </c:pt>
                <c:pt idx="3">
                  <c:v>6.4764726271925879E-2</c:v>
                </c:pt>
                <c:pt idx="4">
                  <c:v>5.6546198922592661E-2</c:v>
                </c:pt>
                <c:pt idx="5">
                  <c:v>4.9592060396233782E-2</c:v>
                </c:pt>
                <c:pt idx="6">
                  <c:v>4.3902310692849243E-2</c:v>
                </c:pt>
                <c:pt idx="7">
                  <c:v>3.9476949812439044E-2</c:v>
                </c:pt>
                <c:pt idx="8">
                  <c:v>3.6315977755003191E-2</c:v>
                </c:pt>
                <c:pt idx="9">
                  <c:v>3.4419394520541678E-2</c:v>
                </c:pt>
                <c:pt idx="10">
                  <c:v>3.3787200109054505E-2</c:v>
                </c:pt>
                <c:pt idx="11">
                  <c:v>3.4419394520541678E-2</c:v>
                </c:pt>
                <c:pt idx="12">
                  <c:v>3.6315977755003191E-2</c:v>
                </c:pt>
                <c:pt idx="13">
                  <c:v>3.9476949812439044E-2</c:v>
                </c:pt>
                <c:pt idx="14">
                  <c:v>4.3902310692849243E-2</c:v>
                </c:pt>
                <c:pt idx="15">
                  <c:v>4.9592060396233782E-2</c:v>
                </c:pt>
                <c:pt idx="16">
                  <c:v>5.6546198922592661E-2</c:v>
                </c:pt>
                <c:pt idx="17">
                  <c:v>6.4764726271925879E-2</c:v>
                </c:pt>
                <c:pt idx="18">
                  <c:v>7.4247642444233458E-2</c:v>
                </c:pt>
                <c:pt idx="19">
                  <c:v>8.499494743951537E-2</c:v>
                </c:pt>
                <c:pt idx="20">
                  <c:v>9.7006641257771614E-2</c:v>
                </c:pt>
                <c:pt idx="21">
                  <c:v>0.11028272389900222</c:v>
                </c:pt>
                <c:pt idx="22">
                  <c:v>0.12482319536320714</c:v>
                </c:pt>
                <c:pt idx="23">
                  <c:v>0.14062805565038644</c:v>
                </c:pt>
                <c:pt idx="24">
                  <c:v>0.15769730476054</c:v>
                </c:pt>
                <c:pt idx="25">
                  <c:v>0.17603094269366801</c:v>
                </c:pt>
                <c:pt idx="26">
                  <c:v>0.19562896944977035</c:v>
                </c:pt>
                <c:pt idx="27">
                  <c:v>0.21649138502884693</c:v>
                </c:pt>
                <c:pt idx="28">
                  <c:v>0.23861818943089796</c:v>
                </c:pt>
              </c:numCache>
            </c:numRef>
          </c:xVal>
          <c:yVal>
            <c:numRef>
              <c:f>Mediume!$Z$2:$Z$92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9-408B-8DB8-0A9CF32D9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14768"/>
        <c:axId val="184277152"/>
      </c:scatterChart>
      <c:valAx>
        <c:axId val="41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7152"/>
        <c:crosses val="autoZero"/>
        <c:crossBetween val="midCat"/>
      </c:valAx>
      <c:valAx>
        <c:axId val="1842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1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With Open Landing Gear 48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Mediume!$X$2:$X$92</c:f>
              <c:numCache>
                <c:formatCode>General</c:formatCode>
                <c:ptCount val="91"/>
                <c:pt idx="0">
                  <c:v>0.16948583502830955</c:v>
                </c:pt>
                <c:pt idx="1">
                  <c:v>0.15700309439365109</c:v>
                </c:pt>
                <c:pt idx="2">
                  <c:v>0.14583432645737776</c:v>
                </c:pt>
                <c:pt idx="3">
                  <c:v>0.13597953121948947</c:v>
                </c:pt>
                <c:pt idx="4">
                  <c:v>0.12743870867998633</c:v>
                </c:pt>
                <c:pt idx="5">
                  <c:v>0.12021185883886827</c:v>
                </c:pt>
                <c:pt idx="6">
                  <c:v>0.11429898169613532</c:v>
                </c:pt>
                <c:pt idx="7">
                  <c:v>0.10970007725178746</c:v>
                </c:pt>
                <c:pt idx="8">
                  <c:v>0.10641514550582472</c:v>
                </c:pt>
                <c:pt idx="9">
                  <c:v>0.10444418645824706</c:v>
                </c:pt>
                <c:pt idx="10">
                  <c:v>0.10378720010905451</c:v>
                </c:pt>
                <c:pt idx="11">
                  <c:v>0.10444418645824706</c:v>
                </c:pt>
                <c:pt idx="12">
                  <c:v>0.10641514550582472</c:v>
                </c:pt>
                <c:pt idx="13">
                  <c:v>0.10970007725178746</c:v>
                </c:pt>
                <c:pt idx="14">
                  <c:v>0.11429898169613532</c:v>
                </c:pt>
                <c:pt idx="15">
                  <c:v>0.12021185883886827</c:v>
                </c:pt>
                <c:pt idx="16">
                  <c:v>0.12743870867998633</c:v>
                </c:pt>
                <c:pt idx="17">
                  <c:v>0.13597953121948947</c:v>
                </c:pt>
                <c:pt idx="18">
                  <c:v>0.14583432645737776</c:v>
                </c:pt>
                <c:pt idx="19">
                  <c:v>0.15700309439365109</c:v>
                </c:pt>
                <c:pt idx="20">
                  <c:v>0.16948583502830955</c:v>
                </c:pt>
                <c:pt idx="21">
                  <c:v>0.1832825483613531</c:v>
                </c:pt>
                <c:pt idx="22">
                  <c:v>0.19839323439278178</c:v>
                </c:pt>
                <c:pt idx="23">
                  <c:v>0.21481789312259553</c:v>
                </c:pt>
                <c:pt idx="24">
                  <c:v>0.23255652455079437</c:v>
                </c:pt>
                <c:pt idx="25">
                  <c:v>0.25160912867737834</c:v>
                </c:pt>
                <c:pt idx="26">
                  <c:v>0.27197570550234745</c:v>
                </c:pt>
                <c:pt idx="27">
                  <c:v>0.29365625502570158</c:v>
                </c:pt>
                <c:pt idx="28">
                  <c:v>0.31665077724744084</c:v>
                </c:pt>
              </c:numCache>
            </c:numRef>
          </c:xVal>
          <c:yVal>
            <c:numRef>
              <c:f>Mediume!$Z$2:$Z$92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E-465F-B875-4E517BC26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90448"/>
        <c:axId val="428227632"/>
      </c:scatterChart>
      <c:valAx>
        <c:axId val="46459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27632"/>
        <c:crosses val="autoZero"/>
        <c:crossBetween val="midCat"/>
      </c:valAx>
      <c:valAx>
        <c:axId val="4282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9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 (Landing Gear Retracted) 48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Mediume!$Y$2:$Y$92</c:f>
              <c:numCache>
                <c:formatCode>General</c:formatCode>
                <c:ptCount val="91"/>
                <c:pt idx="0">
                  <c:v>0.14948583502830953</c:v>
                </c:pt>
                <c:pt idx="1">
                  <c:v>0.1370030943936511</c:v>
                </c:pt>
                <c:pt idx="2">
                  <c:v>0.12583432645737774</c:v>
                </c:pt>
                <c:pt idx="3">
                  <c:v>0.11597953121948948</c:v>
                </c:pt>
                <c:pt idx="4">
                  <c:v>0.10743870867998633</c:v>
                </c:pt>
                <c:pt idx="5">
                  <c:v>0.10021185883886827</c:v>
                </c:pt>
                <c:pt idx="6">
                  <c:v>9.429898169613532E-2</c:v>
                </c:pt>
                <c:pt idx="7">
                  <c:v>8.9700077251787455E-2</c:v>
                </c:pt>
                <c:pt idx="8">
                  <c:v>8.6415145505824714E-2</c:v>
                </c:pt>
                <c:pt idx="9">
                  <c:v>8.4444186458247056E-2</c:v>
                </c:pt>
                <c:pt idx="10">
                  <c:v>8.3787200109054508E-2</c:v>
                </c:pt>
                <c:pt idx="11">
                  <c:v>8.4444186458247056E-2</c:v>
                </c:pt>
                <c:pt idx="12">
                  <c:v>8.6415145505824714E-2</c:v>
                </c:pt>
                <c:pt idx="13">
                  <c:v>8.9700077251787455E-2</c:v>
                </c:pt>
                <c:pt idx="14">
                  <c:v>9.429898169613532E-2</c:v>
                </c:pt>
                <c:pt idx="15">
                  <c:v>0.10021185883886827</c:v>
                </c:pt>
                <c:pt idx="16">
                  <c:v>0.10743870867998633</c:v>
                </c:pt>
                <c:pt idx="17">
                  <c:v>0.11597953121948948</c:v>
                </c:pt>
                <c:pt idx="18">
                  <c:v>0.12583432645737774</c:v>
                </c:pt>
                <c:pt idx="19">
                  <c:v>0.1370030943936511</c:v>
                </c:pt>
                <c:pt idx="20">
                  <c:v>0.14948583502830953</c:v>
                </c:pt>
                <c:pt idx="21">
                  <c:v>0.16328254836135311</c:v>
                </c:pt>
                <c:pt idx="22">
                  <c:v>0.17839323439278176</c:v>
                </c:pt>
                <c:pt idx="23">
                  <c:v>0.19481789312259554</c:v>
                </c:pt>
                <c:pt idx="24">
                  <c:v>0.21255652455079438</c:v>
                </c:pt>
                <c:pt idx="25">
                  <c:v>0.23160912867737832</c:v>
                </c:pt>
                <c:pt idx="26">
                  <c:v>0.25197570550234744</c:v>
                </c:pt>
                <c:pt idx="27">
                  <c:v>0.27365625502570157</c:v>
                </c:pt>
                <c:pt idx="28">
                  <c:v>0.29665077724744082</c:v>
                </c:pt>
              </c:numCache>
            </c:numRef>
          </c:xVal>
          <c:yVal>
            <c:numRef>
              <c:f>Mediume!$Z$2:$Z$92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F-41A1-A63C-AFD53E2D7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70688"/>
        <c:axId val="275982992"/>
      </c:scatterChart>
      <c:valAx>
        <c:axId val="42627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82992"/>
        <c:crosses val="autoZero"/>
        <c:crossBetween val="midCat"/>
      </c:valAx>
      <c:valAx>
        <c:axId val="2759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7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Cruise 76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Mediume!$AB$2:$AB$92</c:f>
              <c:numCache>
                <c:formatCode>General</c:formatCode>
                <c:ptCount val="91"/>
                <c:pt idx="0">
                  <c:v>8.0766889681154821E-2</c:v>
                </c:pt>
                <c:pt idx="1">
                  <c:v>6.939867946030516E-2</c:v>
                </c:pt>
                <c:pt idx="2">
                  <c:v>5.9227122946913346E-2</c:v>
                </c:pt>
                <c:pt idx="3">
                  <c:v>5.0252220140979395E-2</c:v>
                </c:pt>
                <c:pt idx="4">
                  <c:v>4.2473971042503306E-2</c:v>
                </c:pt>
                <c:pt idx="5">
                  <c:v>3.5892375651485078E-2</c:v>
                </c:pt>
                <c:pt idx="6">
                  <c:v>3.0507433967924713E-2</c:v>
                </c:pt>
                <c:pt idx="7">
                  <c:v>2.6319145991822203E-2</c:v>
                </c:pt>
                <c:pt idx="8">
                  <c:v>2.3327511723177555E-2</c:v>
                </c:pt>
                <c:pt idx="9">
                  <c:v>2.1532531161990765E-2</c:v>
                </c:pt>
                <c:pt idx="10">
                  <c:v>2.0934204308261834E-2</c:v>
                </c:pt>
                <c:pt idx="11">
                  <c:v>2.1532531161990765E-2</c:v>
                </c:pt>
                <c:pt idx="12">
                  <c:v>2.3327511723177555E-2</c:v>
                </c:pt>
                <c:pt idx="13">
                  <c:v>2.6319145991822203E-2</c:v>
                </c:pt>
                <c:pt idx="14">
                  <c:v>3.0507433967924713E-2</c:v>
                </c:pt>
                <c:pt idx="15">
                  <c:v>3.5892375651485078E-2</c:v>
                </c:pt>
                <c:pt idx="16">
                  <c:v>4.2473971042503306E-2</c:v>
                </c:pt>
                <c:pt idx="17">
                  <c:v>5.0252220140979395E-2</c:v>
                </c:pt>
                <c:pt idx="18">
                  <c:v>5.9227122946913346E-2</c:v>
                </c:pt>
                <c:pt idx="19">
                  <c:v>6.939867946030516E-2</c:v>
                </c:pt>
                <c:pt idx="20">
                  <c:v>8.0766889681154821E-2</c:v>
                </c:pt>
                <c:pt idx="21">
                  <c:v>9.3331753609462359E-2</c:v>
                </c:pt>
                <c:pt idx="22">
                  <c:v>0.10709327124522773</c:v>
                </c:pt>
                <c:pt idx="23">
                  <c:v>0.12205144258845098</c:v>
                </c:pt>
                <c:pt idx="24">
                  <c:v>0.13820626763913207</c:v>
                </c:pt>
                <c:pt idx="25">
                  <c:v>0.15555774639727105</c:v>
                </c:pt>
                <c:pt idx="26">
                  <c:v>0.17410587886286791</c:v>
                </c:pt>
                <c:pt idx="27">
                  <c:v>0.19385066503592255</c:v>
                </c:pt>
                <c:pt idx="28">
                  <c:v>0.21479210491643513</c:v>
                </c:pt>
              </c:numCache>
            </c:numRef>
          </c:xVal>
          <c:yVal>
            <c:numRef>
              <c:f>Mediume!$AH$2:$AH$92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5-4F67-BA8F-7D8485ACD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63584"/>
        <c:axId val="394187424"/>
      </c:scatterChart>
      <c:valAx>
        <c:axId val="42966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87424"/>
        <c:crosses val="autoZero"/>
        <c:crossBetween val="midCat"/>
      </c:valAx>
      <c:valAx>
        <c:axId val="3941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6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Low Speed Cruise 76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Mediume!$AC$2:$AC$92</c:f>
              <c:numCache>
                <c:formatCode>General</c:formatCode>
                <c:ptCount val="91"/>
                <c:pt idx="0">
                  <c:v>8.0366889681154824E-2</c:v>
                </c:pt>
                <c:pt idx="1">
                  <c:v>6.8998679460305162E-2</c:v>
                </c:pt>
                <c:pt idx="2">
                  <c:v>5.8827122946913349E-2</c:v>
                </c:pt>
                <c:pt idx="3">
                  <c:v>4.9852220140979391E-2</c:v>
                </c:pt>
                <c:pt idx="4">
                  <c:v>4.2073971042503308E-2</c:v>
                </c:pt>
                <c:pt idx="5">
                  <c:v>3.5492375651485081E-2</c:v>
                </c:pt>
                <c:pt idx="6">
                  <c:v>3.0107433967924712E-2</c:v>
                </c:pt>
                <c:pt idx="7">
                  <c:v>2.5919145991822202E-2</c:v>
                </c:pt>
                <c:pt idx="8">
                  <c:v>2.2927511723177554E-2</c:v>
                </c:pt>
                <c:pt idx="9">
                  <c:v>2.1132531161990764E-2</c:v>
                </c:pt>
                <c:pt idx="10">
                  <c:v>2.0534204308261833E-2</c:v>
                </c:pt>
                <c:pt idx="11">
                  <c:v>2.1132531161990764E-2</c:v>
                </c:pt>
                <c:pt idx="12">
                  <c:v>2.2927511723177554E-2</c:v>
                </c:pt>
                <c:pt idx="13">
                  <c:v>2.5919145991822202E-2</c:v>
                </c:pt>
                <c:pt idx="14">
                  <c:v>3.0107433967924712E-2</c:v>
                </c:pt>
                <c:pt idx="15">
                  <c:v>3.5492375651485081E-2</c:v>
                </c:pt>
                <c:pt idx="16">
                  <c:v>4.2073971042503308E-2</c:v>
                </c:pt>
                <c:pt idx="17">
                  <c:v>4.9852220140979391E-2</c:v>
                </c:pt>
                <c:pt idx="18">
                  <c:v>5.8827122946913349E-2</c:v>
                </c:pt>
                <c:pt idx="19">
                  <c:v>6.8998679460305162E-2</c:v>
                </c:pt>
                <c:pt idx="20">
                  <c:v>8.0366889681154824E-2</c:v>
                </c:pt>
                <c:pt idx="21">
                  <c:v>9.2931753609462361E-2</c:v>
                </c:pt>
                <c:pt idx="22">
                  <c:v>0.10669327124522773</c:v>
                </c:pt>
                <c:pt idx="23">
                  <c:v>0.12165144258845098</c:v>
                </c:pt>
                <c:pt idx="24">
                  <c:v>0.13780626763913206</c:v>
                </c:pt>
                <c:pt idx="25">
                  <c:v>0.15515774639727103</c:v>
                </c:pt>
                <c:pt idx="26">
                  <c:v>0.1737058788628679</c:v>
                </c:pt>
                <c:pt idx="27">
                  <c:v>0.19345066503592254</c:v>
                </c:pt>
                <c:pt idx="28">
                  <c:v>0.21439210491643512</c:v>
                </c:pt>
              </c:numCache>
            </c:numRef>
          </c:xVal>
          <c:yVal>
            <c:numRef>
              <c:f>Mediume!$AH$2:$AH$92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C-4AB4-ACE8-C3F1A02B8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80976"/>
        <c:axId val="278084256"/>
      </c:scatterChart>
      <c:valAx>
        <c:axId val="42948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84256"/>
        <c:crosses val="autoZero"/>
        <c:crossBetween val="midCat"/>
      </c:valAx>
      <c:valAx>
        <c:axId val="2780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8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With Open Landing Gear 76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Mediume!$AD$2:$AD$92</c:f>
              <c:numCache>
                <c:formatCode>General</c:formatCode>
                <c:ptCount val="91"/>
                <c:pt idx="0">
                  <c:v>0.11875364545697895</c:v>
                </c:pt>
                <c:pt idx="1">
                  <c:v>0.1067419516387227</c:v>
                </c:pt>
                <c:pt idx="2">
                  <c:v>9.599464664344079E-2</c:v>
                </c:pt>
                <c:pt idx="3">
                  <c:v>8.6511730471133211E-2</c:v>
                </c:pt>
                <c:pt idx="4">
                  <c:v>7.8293203121799992E-2</c:v>
                </c:pt>
                <c:pt idx="5">
                  <c:v>7.1339064595441121E-2</c:v>
                </c:pt>
                <c:pt idx="6">
                  <c:v>6.5649314892056582E-2</c:v>
                </c:pt>
                <c:pt idx="7">
                  <c:v>6.1223954011646375E-2</c:v>
                </c:pt>
                <c:pt idx="8">
                  <c:v>5.8062981954210523E-2</c:v>
                </c:pt>
                <c:pt idx="9">
                  <c:v>5.616639871974901E-2</c:v>
                </c:pt>
                <c:pt idx="10">
                  <c:v>5.5534204308261836E-2</c:v>
                </c:pt>
                <c:pt idx="11">
                  <c:v>5.616639871974901E-2</c:v>
                </c:pt>
                <c:pt idx="12">
                  <c:v>5.8062981954210523E-2</c:v>
                </c:pt>
                <c:pt idx="13">
                  <c:v>6.1223954011646375E-2</c:v>
                </c:pt>
                <c:pt idx="14">
                  <c:v>6.5649314892056582E-2</c:v>
                </c:pt>
                <c:pt idx="15">
                  <c:v>7.1339064595441121E-2</c:v>
                </c:pt>
                <c:pt idx="16">
                  <c:v>7.8293203121799992E-2</c:v>
                </c:pt>
                <c:pt idx="17">
                  <c:v>8.6511730471133211E-2</c:v>
                </c:pt>
                <c:pt idx="18">
                  <c:v>9.599464664344079E-2</c:v>
                </c:pt>
                <c:pt idx="19">
                  <c:v>0.1067419516387227</c:v>
                </c:pt>
                <c:pt idx="20">
                  <c:v>0.11875364545697895</c:v>
                </c:pt>
                <c:pt idx="21">
                  <c:v>0.13202972809820956</c:v>
                </c:pt>
                <c:pt idx="22">
                  <c:v>0.14657019956241446</c:v>
                </c:pt>
                <c:pt idx="23">
                  <c:v>0.16237505984959377</c:v>
                </c:pt>
                <c:pt idx="24">
                  <c:v>0.17944430895974733</c:v>
                </c:pt>
                <c:pt idx="25">
                  <c:v>0.19777794689287534</c:v>
                </c:pt>
                <c:pt idx="26">
                  <c:v>0.21737597364897768</c:v>
                </c:pt>
                <c:pt idx="27">
                  <c:v>0.23823838922805426</c:v>
                </c:pt>
                <c:pt idx="28">
                  <c:v>0.2603651936301053</c:v>
                </c:pt>
              </c:numCache>
            </c:numRef>
          </c:xVal>
          <c:yVal>
            <c:numRef>
              <c:f>Mediume!$AH$2:$AH$92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7-47FD-A1FA-AFE8316DA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579776"/>
        <c:axId val="424532320"/>
      </c:scatterChart>
      <c:valAx>
        <c:axId val="46857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32320"/>
        <c:crosses val="autoZero"/>
        <c:crossBetween val="midCat"/>
      </c:valAx>
      <c:valAx>
        <c:axId val="4245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7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563562</xdr:colOff>
      <xdr:row>34</xdr:row>
      <xdr:rowOff>128587</xdr:rowOff>
    </xdr:from>
    <xdr:to>
      <xdr:col>21</xdr:col>
      <xdr:colOff>1309687</xdr:colOff>
      <xdr:row>49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461D3F-C259-4716-A0A9-8E6649061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2087562</xdr:colOff>
      <xdr:row>34</xdr:row>
      <xdr:rowOff>160337</xdr:rowOff>
    </xdr:from>
    <xdr:to>
      <xdr:col>23</xdr:col>
      <xdr:colOff>1039812</xdr:colOff>
      <xdr:row>49</xdr:row>
      <xdr:rowOff>46037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BA078E-5A3A-4998-BC98-521B3DA27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1262062</xdr:colOff>
      <xdr:row>35</xdr:row>
      <xdr:rowOff>31749</xdr:rowOff>
    </xdr:from>
    <xdr:to>
      <xdr:col>25</xdr:col>
      <xdr:colOff>587375</xdr:colOff>
      <xdr:row>49</xdr:row>
      <xdr:rowOff>77786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3BC9A8-698B-4CE6-ACE0-F129CE0B0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166687</xdr:colOff>
      <xdr:row>50</xdr:row>
      <xdr:rowOff>128587</xdr:rowOff>
    </xdr:from>
    <xdr:to>
      <xdr:col>21</xdr:col>
      <xdr:colOff>1277937</xdr:colOff>
      <xdr:row>65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4B51FD-6E51-4841-9C9D-383E5E229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2055812</xdr:colOff>
      <xdr:row>50</xdr:row>
      <xdr:rowOff>33337</xdr:rowOff>
    </xdr:from>
    <xdr:to>
      <xdr:col>23</xdr:col>
      <xdr:colOff>1008062</xdr:colOff>
      <xdr:row>64</xdr:row>
      <xdr:rowOff>109537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ED3D44-C9DF-4F91-997B-7FD54B91D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1262062</xdr:colOff>
      <xdr:row>50</xdr:row>
      <xdr:rowOff>80962</xdr:rowOff>
    </xdr:from>
    <xdr:to>
      <xdr:col>25</xdr:col>
      <xdr:colOff>261937</xdr:colOff>
      <xdr:row>64</xdr:row>
      <xdr:rowOff>157162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95C411-D5A6-4CD7-AC6F-D5EB64CFD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214312</xdr:colOff>
      <xdr:row>35</xdr:row>
      <xdr:rowOff>65087</xdr:rowOff>
    </xdr:from>
    <xdr:to>
      <xdr:col>29</xdr:col>
      <xdr:colOff>1611312</xdr:colOff>
      <xdr:row>49</xdr:row>
      <xdr:rowOff>141287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CBB9DD-7826-4BD2-9A9B-EA5963ABF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2182812</xdr:colOff>
      <xdr:row>35</xdr:row>
      <xdr:rowOff>112712</xdr:rowOff>
    </xdr:from>
    <xdr:to>
      <xdr:col>31</xdr:col>
      <xdr:colOff>1182687</xdr:colOff>
      <xdr:row>49</xdr:row>
      <xdr:rowOff>188912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58E18E-DA2A-48D3-BF75-6446698A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1595437</xdr:colOff>
      <xdr:row>35</xdr:row>
      <xdr:rowOff>128587</xdr:rowOff>
    </xdr:from>
    <xdr:to>
      <xdr:col>33</xdr:col>
      <xdr:colOff>230187</xdr:colOff>
      <xdr:row>50</xdr:row>
      <xdr:rowOff>14287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5B80082-F394-42ED-B328-5600EF4E1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214312</xdr:colOff>
      <xdr:row>51</xdr:row>
      <xdr:rowOff>49212</xdr:rowOff>
    </xdr:from>
    <xdr:to>
      <xdr:col>29</xdr:col>
      <xdr:colOff>1611312</xdr:colOff>
      <xdr:row>65</xdr:row>
      <xdr:rowOff>125412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8C6F713-5447-4518-9F0D-6745745D9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2119312</xdr:colOff>
      <xdr:row>51</xdr:row>
      <xdr:rowOff>128587</xdr:rowOff>
    </xdr:from>
    <xdr:to>
      <xdr:col>31</xdr:col>
      <xdr:colOff>1119187</xdr:colOff>
      <xdr:row>66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0742F8-7806-4E17-A10D-DC11D0084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1468437</xdr:colOff>
      <xdr:row>51</xdr:row>
      <xdr:rowOff>128587</xdr:rowOff>
    </xdr:from>
    <xdr:to>
      <xdr:col>33</xdr:col>
      <xdr:colOff>103187</xdr:colOff>
      <xdr:row>66</xdr:row>
      <xdr:rowOff>14287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5304469-F791-409C-8995-67A9E8629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7937</xdr:colOff>
      <xdr:row>32</xdr:row>
      <xdr:rowOff>128587</xdr:rowOff>
    </xdr:from>
    <xdr:to>
      <xdr:col>21</xdr:col>
      <xdr:colOff>1214437</xdr:colOff>
      <xdr:row>47</xdr:row>
      <xdr:rowOff>14287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6F2EDD4-58E8-401B-9E3B-3E4FB9D00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2068286</xdr:colOff>
      <xdr:row>32</xdr:row>
      <xdr:rowOff>152399</xdr:rowOff>
    </xdr:from>
    <xdr:to>
      <xdr:col>23</xdr:col>
      <xdr:colOff>740229</xdr:colOff>
      <xdr:row>47</xdr:row>
      <xdr:rowOff>119742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DC701-F99F-404C-BC7F-6E94003ED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1099458</xdr:colOff>
      <xdr:row>32</xdr:row>
      <xdr:rowOff>130628</xdr:rowOff>
    </xdr:from>
    <xdr:to>
      <xdr:col>24</xdr:col>
      <xdr:colOff>2830286</xdr:colOff>
      <xdr:row>47</xdr:row>
      <xdr:rowOff>97971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07FE9A-D1A6-4663-96D1-D0E19CC29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598714</xdr:colOff>
      <xdr:row>49</xdr:row>
      <xdr:rowOff>65314</xdr:rowOff>
    </xdr:from>
    <xdr:to>
      <xdr:col>21</xdr:col>
      <xdr:colOff>1110343</xdr:colOff>
      <xdr:row>64</xdr:row>
      <xdr:rowOff>32657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B99F25-0732-4FDB-9070-7508D2BFC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2046514</xdr:colOff>
      <xdr:row>49</xdr:row>
      <xdr:rowOff>185056</xdr:rowOff>
    </xdr:from>
    <xdr:to>
      <xdr:col>23</xdr:col>
      <xdr:colOff>718457</xdr:colOff>
      <xdr:row>64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955FFB-8137-4E4F-B6FE-F7F3B46EB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1121229</xdr:colOff>
      <xdr:row>50</xdr:row>
      <xdr:rowOff>0</xdr:rowOff>
    </xdr:from>
    <xdr:to>
      <xdr:col>24</xdr:col>
      <xdr:colOff>2852057</xdr:colOff>
      <xdr:row>64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38F83A-94D6-464F-A22B-38BC90351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250371</xdr:colOff>
      <xdr:row>31</xdr:row>
      <xdr:rowOff>76200</xdr:rowOff>
    </xdr:from>
    <xdr:to>
      <xdr:col>29</xdr:col>
      <xdr:colOff>1676399</xdr:colOff>
      <xdr:row>46</xdr:row>
      <xdr:rowOff>43542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BA97C9-6182-4AC4-89B6-5ED4937BE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2133599</xdr:colOff>
      <xdr:row>31</xdr:row>
      <xdr:rowOff>130628</xdr:rowOff>
    </xdr:from>
    <xdr:to>
      <xdr:col>31</xdr:col>
      <xdr:colOff>1404256</xdr:colOff>
      <xdr:row>46</xdr:row>
      <xdr:rowOff>97970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582732-73C8-41E6-A826-9FB520E38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1687285</xdr:colOff>
      <xdr:row>31</xdr:row>
      <xdr:rowOff>119743</xdr:rowOff>
    </xdr:from>
    <xdr:to>
      <xdr:col>33</xdr:col>
      <xdr:colOff>326571</xdr:colOff>
      <xdr:row>46</xdr:row>
      <xdr:rowOff>87085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8D0C40-A082-4142-B245-63D69D5FC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272143</xdr:colOff>
      <xdr:row>47</xdr:row>
      <xdr:rowOff>174171</xdr:rowOff>
    </xdr:from>
    <xdr:to>
      <xdr:col>29</xdr:col>
      <xdr:colOff>1698171</xdr:colOff>
      <xdr:row>62</xdr:row>
      <xdr:rowOff>141514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D7F2CC6-6970-4388-A159-3EC2FCD6E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2111827</xdr:colOff>
      <xdr:row>47</xdr:row>
      <xdr:rowOff>163286</xdr:rowOff>
    </xdr:from>
    <xdr:to>
      <xdr:col>31</xdr:col>
      <xdr:colOff>1382484</xdr:colOff>
      <xdr:row>62</xdr:row>
      <xdr:rowOff>130629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4AAE79-0E7B-490B-9192-20DD69303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1785257</xdr:colOff>
      <xdr:row>47</xdr:row>
      <xdr:rowOff>152399</xdr:rowOff>
    </xdr:from>
    <xdr:to>
      <xdr:col>33</xdr:col>
      <xdr:colOff>424543</xdr:colOff>
      <xdr:row>62</xdr:row>
      <xdr:rowOff>119742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9E1349-9F55-47C2-802A-89EE41400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551329</xdr:colOff>
      <xdr:row>33</xdr:row>
      <xdr:rowOff>26894</xdr:rowOff>
    </xdr:from>
    <xdr:to>
      <xdr:col>21</xdr:col>
      <xdr:colOff>1313329</xdr:colOff>
      <xdr:row>48</xdr:row>
      <xdr:rowOff>80682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54605-E7E2-416B-AC99-047BD08E2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1456764</xdr:colOff>
      <xdr:row>33</xdr:row>
      <xdr:rowOff>35859</xdr:rowOff>
    </xdr:from>
    <xdr:to>
      <xdr:col>23</xdr:col>
      <xdr:colOff>300317</xdr:colOff>
      <xdr:row>48</xdr:row>
      <xdr:rowOff>89647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5CB3B4-A90A-4A3D-9EE1-78D6EE359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676836</xdr:colOff>
      <xdr:row>32</xdr:row>
      <xdr:rowOff>143436</xdr:rowOff>
    </xdr:from>
    <xdr:to>
      <xdr:col>24</xdr:col>
      <xdr:colOff>2415989</xdr:colOff>
      <xdr:row>48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90223E-D9C5-4BC5-8FA3-A7068D27B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596153</xdr:colOff>
      <xdr:row>50</xdr:row>
      <xdr:rowOff>8964</xdr:rowOff>
    </xdr:from>
    <xdr:to>
      <xdr:col>21</xdr:col>
      <xdr:colOff>1358153</xdr:colOff>
      <xdr:row>65</xdr:row>
      <xdr:rowOff>62752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7C6B86-4461-4BB8-A60B-DD6946C6D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1492624</xdr:colOff>
      <xdr:row>49</xdr:row>
      <xdr:rowOff>152400</xdr:rowOff>
    </xdr:from>
    <xdr:to>
      <xdr:col>23</xdr:col>
      <xdr:colOff>336177</xdr:colOff>
      <xdr:row>65</xdr:row>
      <xdr:rowOff>26894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A4484D-B2A2-4716-8727-0F51F7A07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730623</xdr:colOff>
      <xdr:row>50</xdr:row>
      <xdr:rowOff>0</xdr:rowOff>
    </xdr:from>
    <xdr:to>
      <xdr:col>24</xdr:col>
      <xdr:colOff>2469776</xdr:colOff>
      <xdr:row>65</xdr:row>
      <xdr:rowOff>53788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A88F48-FDD2-454D-A87D-0F5FE06D3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336177</xdr:colOff>
      <xdr:row>33</xdr:row>
      <xdr:rowOff>8965</xdr:rowOff>
    </xdr:from>
    <xdr:to>
      <xdr:col>29</xdr:col>
      <xdr:colOff>1609165</xdr:colOff>
      <xdr:row>48</xdr:row>
      <xdr:rowOff>62753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313B57-7B1F-4688-A5CF-D778156F4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2039469</xdr:colOff>
      <xdr:row>32</xdr:row>
      <xdr:rowOff>152401</xdr:rowOff>
    </xdr:from>
    <xdr:to>
      <xdr:col>31</xdr:col>
      <xdr:colOff>1053352</xdr:colOff>
      <xdr:row>48</xdr:row>
      <xdr:rowOff>26895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359083-5CE3-4FEF-86BA-085EA31CF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1510554</xdr:colOff>
      <xdr:row>33</xdr:row>
      <xdr:rowOff>53787</xdr:rowOff>
    </xdr:from>
    <xdr:to>
      <xdr:col>33</xdr:col>
      <xdr:colOff>156883</xdr:colOff>
      <xdr:row>48</xdr:row>
      <xdr:rowOff>107575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E7D7CB-2418-4EBD-8803-1B950D7E0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282389</xdr:colOff>
      <xdr:row>49</xdr:row>
      <xdr:rowOff>161365</xdr:rowOff>
    </xdr:from>
    <xdr:to>
      <xdr:col>29</xdr:col>
      <xdr:colOff>1555377</xdr:colOff>
      <xdr:row>65</xdr:row>
      <xdr:rowOff>35859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FACE5D-B5A9-493D-8963-A085992DD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2021541</xdr:colOff>
      <xdr:row>49</xdr:row>
      <xdr:rowOff>107576</xdr:rowOff>
    </xdr:from>
    <xdr:to>
      <xdr:col>31</xdr:col>
      <xdr:colOff>1035424</xdr:colOff>
      <xdr:row>64</xdr:row>
      <xdr:rowOff>161364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2E0D54-4B37-4FEF-A468-78C8AE910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1546413</xdr:colOff>
      <xdr:row>50</xdr:row>
      <xdr:rowOff>98613</xdr:rowOff>
    </xdr:from>
    <xdr:to>
      <xdr:col>33</xdr:col>
      <xdr:colOff>192742</xdr:colOff>
      <xdr:row>65</xdr:row>
      <xdr:rowOff>152401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CEF60CF-A2F9-4F42-B617-8ABC97FE2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2"/>
  <sheetViews>
    <sheetView tabSelected="1" zoomScaleNormal="100" workbookViewId="0">
      <selection activeCell="H14" sqref="H14"/>
    </sheetView>
  </sheetViews>
  <sheetFormatPr defaultRowHeight="15" x14ac:dyDescent="0.25"/>
  <cols>
    <col min="2" max="2" width="11.7109375" customWidth="1"/>
    <col min="6" max="6" width="11.42578125" customWidth="1"/>
    <col min="7" max="7" width="11.5703125" customWidth="1"/>
    <col min="8" max="8" width="28" customWidth="1"/>
    <col min="9" max="9" width="17.5703125" customWidth="1"/>
    <col min="12" max="12" width="30.5703125" customWidth="1"/>
    <col min="13" max="13" width="17.140625" customWidth="1"/>
    <col min="14" max="14" width="16" customWidth="1"/>
    <col min="15" max="15" width="22.42578125" customWidth="1"/>
    <col min="16" max="16" width="25.85546875" customWidth="1"/>
    <col min="17" max="17" width="13.28515625" customWidth="1"/>
    <col min="20" max="20" width="23.5703125" customWidth="1"/>
    <col min="21" max="21" width="28.42578125" customWidth="1"/>
    <col min="22" max="22" width="41.5703125" customWidth="1"/>
    <col min="23" max="23" width="42.5703125" customWidth="1"/>
    <col min="24" max="24" width="43" customWidth="1"/>
    <col min="25" max="25" width="40.5703125" customWidth="1"/>
    <col min="28" max="28" width="19.85546875" customWidth="1"/>
    <col min="29" max="29" width="27.85546875" customWidth="1"/>
    <col min="30" max="30" width="41.28515625" customWidth="1"/>
    <col min="31" max="31" width="42.28515625" customWidth="1"/>
    <col min="32" max="32" width="43.7109375" customWidth="1"/>
    <col min="33" max="33" width="45.28515625" customWidth="1"/>
  </cols>
  <sheetData>
    <row r="1" spans="1:63" x14ac:dyDescent="0.25">
      <c r="A1" s="4" t="s">
        <v>0</v>
      </c>
      <c r="B1" s="4" t="s">
        <v>1</v>
      </c>
      <c r="C1" s="4" t="s">
        <v>2</v>
      </c>
      <c r="D1" s="4" t="s">
        <v>18</v>
      </c>
      <c r="E1" s="4" t="s">
        <v>6</v>
      </c>
      <c r="F1" s="4" t="s">
        <v>19</v>
      </c>
      <c r="G1" s="4" t="s">
        <v>7</v>
      </c>
      <c r="H1" s="4" t="s">
        <v>45</v>
      </c>
      <c r="I1" s="4" t="s">
        <v>36</v>
      </c>
      <c r="L1" s="8" t="s">
        <v>37</v>
      </c>
      <c r="M1" s="4" t="s">
        <v>62</v>
      </c>
      <c r="N1" s="4" t="s">
        <v>63</v>
      </c>
      <c r="O1" s="4" t="s">
        <v>48</v>
      </c>
      <c r="P1" s="4" t="s">
        <v>49</v>
      </c>
      <c r="T1" s="4" t="s">
        <v>52</v>
      </c>
      <c r="U1" s="4" t="s">
        <v>65</v>
      </c>
      <c r="V1" s="4" t="s">
        <v>53</v>
      </c>
      <c r="W1" s="4" t="s">
        <v>64</v>
      </c>
      <c r="X1" s="4" t="s">
        <v>55</v>
      </c>
      <c r="Y1" s="4" t="s">
        <v>56</v>
      </c>
      <c r="Z1" s="4" t="s">
        <v>51</v>
      </c>
      <c r="AA1" s="9"/>
      <c r="AB1" s="4" t="s">
        <v>57</v>
      </c>
      <c r="AC1" s="4" t="s">
        <v>66</v>
      </c>
      <c r="AD1" s="4" t="s">
        <v>58</v>
      </c>
      <c r="AE1" s="4" t="s">
        <v>59</v>
      </c>
      <c r="AF1" s="4" t="s">
        <v>60</v>
      </c>
      <c r="AG1" s="4" t="s">
        <v>61</v>
      </c>
      <c r="AH1" s="4" t="s">
        <v>51</v>
      </c>
    </row>
    <row r="2" spans="1:63" x14ac:dyDescent="0.25">
      <c r="A2" s="3">
        <v>8.9999999999999993E-3</v>
      </c>
      <c r="B2" s="2">
        <v>-2.0457999999999998</v>
      </c>
      <c r="C2" s="2">
        <v>1</v>
      </c>
      <c r="D2" s="1">
        <f>10^(B2+C2*LOG(C13))</f>
        <v>36.89638834567215</v>
      </c>
      <c r="E2" s="1">
        <f>10^(B2+C2*LOG(D13))</f>
        <v>46.408457243568641</v>
      </c>
      <c r="F2" s="1">
        <f>D2/C14</f>
        <v>4.8804746488984328E-2</v>
      </c>
      <c r="G2" s="1">
        <f t="shared" ref="G2" si="0">E2/$D$14</f>
        <v>5.3343054302952463E-2</v>
      </c>
      <c r="H2" s="5">
        <f t="shared" ref="H2" si="1" xml:space="preserve"> 1/(4 * F2 / (PI() * $C$15 * $C$16))^0.5</f>
        <v>9.252726523685638</v>
      </c>
      <c r="I2" s="5">
        <f t="shared" ref="I2" si="2">1/(4*G2/(PI()*$D$15*$D$16))^0.5</f>
        <v>8.8503779512508434</v>
      </c>
      <c r="L2" s="3" t="s">
        <v>38</v>
      </c>
      <c r="M2">
        <f xml:space="preserve"> F9+J73</f>
        <v>1.9187200109054506E-2</v>
      </c>
      <c r="N2">
        <f xml:space="preserve"> G9+K73</f>
        <v>2.0934204308261834E-2</v>
      </c>
      <c r="O2">
        <f xml:space="preserve"> 1/(PI() * C15 * C16)</f>
        <v>5.9832685372892984E-2</v>
      </c>
      <c r="P2">
        <f xml:space="preserve"> 1/(PI() * D15 * D16)</f>
        <v>5.9832685372892984E-2</v>
      </c>
      <c r="T2">
        <f xml:space="preserve"> $M$2 + $O$2*Z2^2</f>
        <v>7.9019885481947494E-2</v>
      </c>
      <c r="U2">
        <f xml:space="preserve"> $M$3 + $O$3*Z2^2</f>
        <v>7.8619885481947482E-2</v>
      </c>
      <c r="V2">
        <f xml:space="preserve"> $M$4 + $O$4*Z2^2</f>
        <v>0.11700664125777162</v>
      </c>
      <c r="W2">
        <f t="shared" ref="W2:W30" si="3" xml:space="preserve"> $M$5 + $O$5*Z2^2</f>
        <v>9.7006641257771614E-2</v>
      </c>
      <c r="X2">
        <f xml:space="preserve"> $M$6 + $O$6*Z2^2</f>
        <v>0.16948583502830955</v>
      </c>
      <c r="Y2">
        <f xml:space="preserve"> $M$7 + $O$7*Z2^2</f>
        <v>0.14948583502830953</v>
      </c>
      <c r="Z2">
        <v>-1</v>
      </c>
      <c r="AA2" s="9"/>
      <c r="AB2">
        <f xml:space="preserve"> $N$2 + $P$2*AH2^2</f>
        <v>8.0766889681154821E-2</v>
      </c>
      <c r="AC2">
        <f xml:space="preserve"> $N$3 + $P$3*AH2^2</f>
        <v>8.0366889681154824E-2</v>
      </c>
      <c r="AD2">
        <f xml:space="preserve"> $N$4 + $P$4*AH2^2</f>
        <v>0.11875364545697895</v>
      </c>
      <c r="AE2">
        <f xml:space="preserve"> $N$5 + $P$5*AH2^2</f>
        <v>9.8753645456978942E-2</v>
      </c>
      <c r="AF2">
        <f xml:space="preserve"> $N$6 + $P$6*AH2^2</f>
        <v>0.17123283922751686</v>
      </c>
      <c r="AG2">
        <f xml:space="preserve"> $N$7 + $P$7*AH2^2</f>
        <v>0.15123283922751687</v>
      </c>
      <c r="AH2">
        <v>-1</v>
      </c>
    </row>
    <row r="3" spans="1:63" x14ac:dyDescent="0.25">
      <c r="A3" s="3">
        <v>8.0000000000000002E-3</v>
      </c>
      <c r="B3" s="2">
        <v>-2.0969000000000002</v>
      </c>
      <c r="C3" s="2">
        <v>1</v>
      </c>
      <c r="D3" s="1">
        <f>10^(B3+C3*LOG(C13))</f>
        <v>32.800756239059055</v>
      </c>
      <c r="E3" s="1">
        <f>10^(B3+C3*LOG(D13))</f>
        <v>41.256951201177465</v>
      </c>
      <c r="F3" s="1">
        <f t="shared" ref="F3:F9" si="4">D3/$C$14</f>
        <v>4.3387243702459069E-2</v>
      </c>
      <c r="G3" s="1">
        <f t="shared" ref="G3:G10" si="5">E3/$D$14</f>
        <v>4.7421782989859156E-2</v>
      </c>
      <c r="H3" s="5">
        <f t="shared" ref="H3:H10" si="6" xml:space="preserve"> 1/(4 * F3 / (PI() * $C$15 * $C$16))^0.5</f>
        <v>9.8134050822331549</v>
      </c>
      <c r="I3" s="5">
        <f t="shared" ref="I3:I10" si="7">1/(4*G3/(PI()*$D$15*$D$16))^0.5</f>
        <v>9.3866757808263195</v>
      </c>
      <c r="L3" s="3" t="s">
        <v>67</v>
      </c>
      <c r="M3">
        <f xml:space="preserve"> F9</f>
        <v>1.8787200109054505E-2</v>
      </c>
      <c r="N3">
        <f>G9</f>
        <v>2.0534204308261833E-2</v>
      </c>
      <c r="O3">
        <f xml:space="preserve"> 1/(PI() * C15 * C16)</f>
        <v>5.9832685372892984E-2</v>
      </c>
      <c r="P3">
        <f xml:space="preserve"> 1/(PI() * D15 * D16)</f>
        <v>5.9832685372892984E-2</v>
      </c>
      <c r="T3">
        <f t="shared" ref="T3:T30" si="8" xml:space="preserve"> $M$2 + $O$2*Z3^2</f>
        <v>6.7651675261097832E-2</v>
      </c>
      <c r="U3">
        <f t="shared" ref="U3:U30" si="9" xml:space="preserve"> $M$3 + $O$3*Z3^2</f>
        <v>6.7251675261097821E-2</v>
      </c>
      <c r="V3">
        <f t="shared" ref="V3:V30" si="10" xml:space="preserve"> $M$4 + $O$4*Z3^2</f>
        <v>0.10499494743951537</v>
      </c>
      <c r="W3">
        <f t="shared" si="3"/>
        <v>8.499494743951537E-2</v>
      </c>
      <c r="X3">
        <f t="shared" ref="X3:X30" si="11" xml:space="preserve"> $M$6 + $O$6*Z3^2</f>
        <v>0.15700309439365109</v>
      </c>
      <c r="Y3">
        <f t="shared" ref="Y3:Y30" si="12" xml:space="preserve"> $M$7 + $O$7*Z3^2</f>
        <v>0.1370030943936511</v>
      </c>
      <c r="Z3">
        <v>-0.9</v>
      </c>
      <c r="AA3" s="9"/>
      <c r="AB3">
        <f t="shared" ref="AB3:AB30" si="13" xml:space="preserve"> $N$2 + $P$2*AH3^2</f>
        <v>6.939867946030516E-2</v>
      </c>
      <c r="AC3">
        <f t="shared" ref="AC3:AC30" si="14" xml:space="preserve"> $N$3 + $P$3*AH3^2</f>
        <v>6.8998679460305162E-2</v>
      </c>
      <c r="AD3">
        <f t="shared" ref="AD3:AD30" si="15" xml:space="preserve"> $N$4 + $P$4*AH3^2</f>
        <v>0.1067419516387227</v>
      </c>
      <c r="AE3">
        <f t="shared" ref="AE3:AE30" si="16" xml:space="preserve"> $N$5 + $P$5*AH3^2</f>
        <v>8.6741951638722697E-2</v>
      </c>
      <c r="AF3">
        <f t="shared" ref="AF3:AF30" si="17" xml:space="preserve"> $N$6 + $P$6*AH3^2</f>
        <v>0.15875009859285844</v>
      </c>
      <c r="AG3">
        <f t="shared" ref="AG3:AG30" si="18" xml:space="preserve"> $N$7 + $P$7*AH3^2</f>
        <v>0.13875009859285842</v>
      </c>
      <c r="AH3">
        <v>-0.9</v>
      </c>
    </row>
    <row r="4" spans="1:63" x14ac:dyDescent="0.25">
      <c r="A4" s="3">
        <v>7.0000000000000001E-3</v>
      </c>
      <c r="B4" s="2">
        <v>-2.1549</v>
      </c>
      <c r="C4" s="2">
        <v>1</v>
      </c>
      <c r="D4" s="1">
        <f>10^(B4+C4*LOG(C13))</f>
        <v>28.700129524366773</v>
      </c>
      <c r="E4" s="1">
        <f>10^(B4+C4*LOG(D13))</f>
        <v>36.099162916380379</v>
      </c>
      <c r="F4" s="1">
        <f t="shared" si="4"/>
        <v>3.7963134291490438E-2</v>
      </c>
      <c r="G4" s="1">
        <f t="shared" si="5"/>
        <v>4.1493290708483198E-2</v>
      </c>
      <c r="H4" s="5">
        <f t="shared" si="6"/>
        <v>10.491068584949781</v>
      </c>
      <c r="I4" s="5">
        <f t="shared" si="7"/>
        <v>10.034871543173526</v>
      </c>
      <c r="L4" s="3" t="s">
        <v>41</v>
      </c>
      <c r="M4">
        <f>F9 + J68+J70</f>
        <v>5.3787200109054509E-2</v>
      </c>
      <c r="N4">
        <f xml:space="preserve"> G9+K68+K70</f>
        <v>5.5534204308261836E-2</v>
      </c>
      <c r="O4">
        <f xml:space="preserve"> 1/(PI() * C15 * C17)</f>
        <v>6.3219441148717109E-2</v>
      </c>
      <c r="P4">
        <f xml:space="preserve"> 1/(PI() * D15 * D17)</f>
        <v>6.3219441148717109E-2</v>
      </c>
      <c r="T4">
        <f t="shared" si="8"/>
        <v>5.7480118747706019E-2</v>
      </c>
      <c r="U4">
        <f t="shared" si="9"/>
        <v>5.7080118747706021E-2</v>
      </c>
      <c r="V4">
        <f t="shared" si="10"/>
        <v>9.4247642444233476E-2</v>
      </c>
      <c r="W4">
        <f t="shared" si="3"/>
        <v>7.4247642444233458E-2</v>
      </c>
      <c r="X4">
        <f t="shared" si="11"/>
        <v>0.14583432645737776</v>
      </c>
      <c r="Y4">
        <f t="shared" si="12"/>
        <v>0.12583432645737774</v>
      </c>
      <c r="Z4">
        <v>-0.8</v>
      </c>
      <c r="AA4" s="9"/>
      <c r="AB4">
        <f t="shared" si="13"/>
        <v>5.9227122946913346E-2</v>
      </c>
      <c r="AC4">
        <f t="shared" si="14"/>
        <v>5.8827122946913349E-2</v>
      </c>
      <c r="AD4">
        <f t="shared" si="15"/>
        <v>9.599464664344079E-2</v>
      </c>
      <c r="AE4">
        <f t="shared" si="16"/>
        <v>7.59946466434408E-2</v>
      </c>
      <c r="AF4">
        <f t="shared" si="17"/>
        <v>0.14758133065658507</v>
      </c>
      <c r="AG4">
        <f t="shared" si="18"/>
        <v>0.12758133065658506</v>
      </c>
      <c r="AH4">
        <v>-0.8</v>
      </c>
    </row>
    <row r="5" spans="1:63" x14ac:dyDescent="0.25">
      <c r="A5" s="3">
        <v>6.0000000000000001E-3</v>
      </c>
      <c r="B5" s="2">
        <v>-2.2218</v>
      </c>
      <c r="C5" s="2">
        <v>1</v>
      </c>
      <c r="D5" s="1">
        <f>10^(B5+C5*LOG(C13))</f>
        <v>24.602761508428777</v>
      </c>
      <c r="E5" s="1">
        <f>10^(B5+C5*LOG(D13))</f>
        <v>30.945473438772513</v>
      </c>
      <c r="F5" s="1">
        <f t="shared" si="4"/>
        <v>3.2543335328609493E-2</v>
      </c>
      <c r="G5" s="1">
        <f t="shared" si="5"/>
        <v>3.5569509699738523E-2</v>
      </c>
      <c r="H5" s="5">
        <f t="shared" si="6"/>
        <v>11.331038788274817</v>
      </c>
      <c r="I5" s="5">
        <f t="shared" si="7"/>
        <v>10.838316208719998</v>
      </c>
      <c r="L5" s="3" t="s">
        <v>39</v>
      </c>
      <c r="M5">
        <f>F9+J68</f>
        <v>3.3787200109054505E-2</v>
      </c>
      <c r="N5">
        <f xml:space="preserve"> G9+K68</f>
        <v>3.5534204308261833E-2</v>
      </c>
      <c r="O5">
        <f xml:space="preserve"> 1/(PI() * C15 * C17)</f>
        <v>6.3219441148717109E-2</v>
      </c>
      <c r="P5">
        <f xml:space="preserve"> 1/(PI() * D15 * D17)</f>
        <v>6.3219441148717109E-2</v>
      </c>
      <c r="T5">
        <f t="shared" si="8"/>
        <v>4.8505215941772067E-2</v>
      </c>
      <c r="U5">
        <f t="shared" si="9"/>
        <v>4.8105215941772063E-2</v>
      </c>
      <c r="V5">
        <f t="shared" si="10"/>
        <v>8.4764726271925883E-2</v>
      </c>
      <c r="W5">
        <f t="shared" si="3"/>
        <v>6.4764726271925879E-2</v>
      </c>
      <c r="X5">
        <f t="shared" si="11"/>
        <v>0.13597953121948947</v>
      </c>
      <c r="Y5">
        <f t="shared" si="12"/>
        <v>0.11597953121948948</v>
      </c>
      <c r="Z5">
        <v>-0.7</v>
      </c>
      <c r="AA5" s="9"/>
      <c r="AB5">
        <f t="shared" si="13"/>
        <v>5.0252220140979395E-2</v>
      </c>
      <c r="AC5">
        <f t="shared" si="14"/>
        <v>4.9852220140979391E-2</v>
      </c>
      <c r="AD5">
        <f t="shared" si="15"/>
        <v>8.6511730471133211E-2</v>
      </c>
      <c r="AE5">
        <f t="shared" si="16"/>
        <v>6.6511730471133207E-2</v>
      </c>
      <c r="AF5">
        <f t="shared" si="17"/>
        <v>0.13772653541869681</v>
      </c>
      <c r="AG5">
        <f t="shared" si="18"/>
        <v>0.11772653541869679</v>
      </c>
      <c r="AH5">
        <v>-0.7</v>
      </c>
    </row>
    <row r="6" spans="1:63" x14ac:dyDescent="0.25">
      <c r="A6" s="3">
        <v>5.0000000000000001E-3</v>
      </c>
      <c r="B6" s="2">
        <v>-2.3010000000000002</v>
      </c>
      <c r="C6" s="2">
        <v>1</v>
      </c>
      <c r="D6" s="1">
        <f>10^(B6+C6*LOG(C13))</f>
        <v>20.501415934056112</v>
      </c>
      <c r="E6" s="1">
        <f>10^(B6+C6*LOG(D13))</f>
        <v>25.786780968762795</v>
      </c>
      <c r="F6" s="1">
        <f t="shared" si="4"/>
        <v>2.7118275045047768E-2</v>
      </c>
      <c r="G6" s="1">
        <f t="shared" si="5"/>
        <v>2.9639978125014708E-2</v>
      </c>
      <c r="H6" s="5">
        <f t="shared" si="6"/>
        <v>12.412799094005114</v>
      </c>
      <c r="I6" s="5">
        <f t="shared" si="7"/>
        <v>11.873036897142571</v>
      </c>
      <c r="L6" s="3" t="s">
        <v>42</v>
      </c>
      <c r="M6">
        <f xml:space="preserve"> F9 + J69+J70</f>
        <v>0.10378720010905451</v>
      </c>
      <c r="N6">
        <f xml:space="preserve"> G9 + K69 + K70</f>
        <v>0.10553420430826184</v>
      </c>
      <c r="O6">
        <f xml:space="preserve"> 1/(PI() * C15 * C18)</f>
        <v>6.5698634919255039E-2</v>
      </c>
      <c r="P6">
        <f xml:space="preserve"> 1/(PI() * D15 * D18)</f>
        <v>6.5698634919255039E-2</v>
      </c>
      <c r="T6">
        <f t="shared" si="8"/>
        <v>4.0726966843295978E-2</v>
      </c>
      <c r="U6">
        <f t="shared" si="9"/>
        <v>4.032696684329598E-2</v>
      </c>
      <c r="V6">
        <f t="shared" si="10"/>
        <v>7.6546198922592665E-2</v>
      </c>
      <c r="W6">
        <f t="shared" si="3"/>
        <v>5.6546198922592661E-2</v>
      </c>
      <c r="X6">
        <f t="shared" si="11"/>
        <v>0.12743870867998633</v>
      </c>
      <c r="Y6">
        <f t="shared" si="12"/>
        <v>0.10743870867998633</v>
      </c>
      <c r="Z6">
        <v>-0.6</v>
      </c>
      <c r="AA6" s="9"/>
      <c r="AB6">
        <f t="shared" si="13"/>
        <v>4.2473971042503306E-2</v>
      </c>
      <c r="AC6">
        <f t="shared" si="14"/>
        <v>4.2073971042503308E-2</v>
      </c>
      <c r="AD6">
        <f t="shared" si="15"/>
        <v>7.8293203121799992E-2</v>
      </c>
      <c r="AE6">
        <f t="shared" si="16"/>
        <v>5.8293203121799989E-2</v>
      </c>
      <c r="AF6">
        <f t="shared" si="17"/>
        <v>0.12918571287919364</v>
      </c>
      <c r="AG6">
        <f t="shared" si="18"/>
        <v>0.10918571287919365</v>
      </c>
      <c r="AH6">
        <v>-0.6</v>
      </c>
    </row>
    <row r="7" spans="1:63" x14ac:dyDescent="0.25">
      <c r="A7" s="3">
        <v>4.0000000000000001E-3</v>
      </c>
      <c r="B7" s="2">
        <v>-2.3978999999999999</v>
      </c>
      <c r="C7" s="2">
        <v>1</v>
      </c>
      <c r="D7" s="1">
        <f>10^(B7+C7*LOG(C13))</f>
        <v>16.401510892891132</v>
      </c>
      <c r="E7" s="1">
        <f>10^(B7+C7*LOG(D13))</f>
        <v>20.629900408448684</v>
      </c>
      <c r="F7" s="1">
        <f>D7/$C$14</f>
        <v>2.1695120228691973E-2</v>
      </c>
      <c r="G7" s="1">
        <f t="shared" si="5"/>
        <v>2.3712529205113429E-2</v>
      </c>
      <c r="H7" s="5">
        <f t="shared" si="6"/>
        <v>13.877771300118296</v>
      </c>
      <c r="I7" s="5">
        <f t="shared" si="7"/>
        <v>13.27430577491492</v>
      </c>
      <c r="L7" s="3" t="s">
        <v>40</v>
      </c>
      <c r="M7">
        <f xml:space="preserve"> F9 + J69</f>
        <v>8.3787200109054508E-2</v>
      </c>
      <c r="N7">
        <f xml:space="preserve"> G9 + K69</f>
        <v>8.5534204308261835E-2</v>
      </c>
      <c r="O7">
        <f xml:space="preserve"> 1/(PI() * C15 * C18)</f>
        <v>6.5698634919255039E-2</v>
      </c>
      <c r="P7">
        <f xml:space="preserve"> 1/(PI() * D15 * D18)</f>
        <v>6.5698634919255039E-2</v>
      </c>
      <c r="T7">
        <f t="shared" si="8"/>
        <v>3.4145371452277751E-2</v>
      </c>
      <c r="U7">
        <f t="shared" si="9"/>
        <v>3.3745371452277753E-2</v>
      </c>
      <c r="V7">
        <f t="shared" si="10"/>
        <v>6.9592060396233779E-2</v>
      </c>
      <c r="W7">
        <f t="shared" si="3"/>
        <v>4.9592060396233782E-2</v>
      </c>
      <c r="X7">
        <f t="shared" si="11"/>
        <v>0.12021185883886827</v>
      </c>
      <c r="Y7">
        <f t="shared" si="12"/>
        <v>0.10021185883886827</v>
      </c>
      <c r="Z7">
        <v>-0.5</v>
      </c>
      <c r="AA7" s="9"/>
      <c r="AB7">
        <f t="shared" si="13"/>
        <v>3.5892375651485078E-2</v>
      </c>
      <c r="AC7">
        <f t="shared" si="14"/>
        <v>3.5492375651485081E-2</v>
      </c>
      <c r="AD7">
        <f t="shared" si="15"/>
        <v>7.1339064595441121E-2</v>
      </c>
      <c r="AE7">
        <f t="shared" si="16"/>
        <v>5.133906459544111E-2</v>
      </c>
      <c r="AF7">
        <f t="shared" si="17"/>
        <v>0.1219588630380756</v>
      </c>
      <c r="AG7">
        <f t="shared" si="18"/>
        <v>0.1019588630380756</v>
      </c>
      <c r="AH7">
        <v>-0.5</v>
      </c>
    </row>
    <row r="8" spans="1:63" x14ac:dyDescent="0.25">
      <c r="A8" s="3">
        <v>3.00000000000001E-3</v>
      </c>
      <c r="B8" s="2">
        <v>-2.5228999999999999</v>
      </c>
      <c r="C8" s="2">
        <v>1</v>
      </c>
      <c r="D8" s="1">
        <f>10^(B8+C8*LOG(C13))</f>
        <v>12.299398042882256</v>
      </c>
      <c r="E8" s="1">
        <f>10^(B8+C8*LOG(D13))</f>
        <v>15.470242855400931</v>
      </c>
      <c r="F8" s="1">
        <f t="shared" si="4"/>
        <v>1.6269045030267534E-2</v>
      </c>
      <c r="G8" s="1">
        <f>E8/$D$14</f>
        <v>1.77818883395413E-2</v>
      </c>
      <c r="H8" s="5">
        <f t="shared" si="6"/>
        <v>16.025800285017009</v>
      </c>
      <c r="I8" s="5">
        <f t="shared" si="7"/>
        <v>15.328929168130987</v>
      </c>
      <c r="T8">
        <f t="shared" si="8"/>
        <v>2.8760429768717385E-2</v>
      </c>
      <c r="U8">
        <f t="shared" si="9"/>
        <v>2.8360429768717384E-2</v>
      </c>
      <c r="V8">
        <f t="shared" si="10"/>
        <v>6.3902310692849254E-2</v>
      </c>
      <c r="W8">
        <f t="shared" si="3"/>
        <v>4.3902310692849243E-2</v>
      </c>
      <c r="X8">
        <f t="shared" si="11"/>
        <v>0.11429898169613532</v>
      </c>
      <c r="Y8">
        <f t="shared" si="12"/>
        <v>9.429898169613532E-2</v>
      </c>
      <c r="Z8">
        <v>-0.4</v>
      </c>
      <c r="AA8" s="9"/>
      <c r="AB8">
        <f t="shared" si="13"/>
        <v>3.0507433967924713E-2</v>
      </c>
      <c r="AC8">
        <f t="shared" si="14"/>
        <v>3.0107433967924712E-2</v>
      </c>
      <c r="AD8">
        <f t="shared" si="15"/>
        <v>6.5649314892056582E-2</v>
      </c>
      <c r="AE8">
        <f t="shared" si="16"/>
        <v>4.5649314892056571E-2</v>
      </c>
      <c r="AF8">
        <f t="shared" si="17"/>
        <v>0.11604598589534265</v>
      </c>
      <c r="AG8">
        <f t="shared" si="18"/>
        <v>9.6045985895342648E-2</v>
      </c>
      <c r="AH8">
        <v>-0.4</v>
      </c>
    </row>
    <row r="9" spans="1:63" x14ac:dyDescent="0.25">
      <c r="A9" s="3">
        <v>2.4380000000000001E-3</v>
      </c>
      <c r="B9" s="2">
        <v>-2.4603999999999999</v>
      </c>
      <c r="C9" s="2">
        <v>1</v>
      </c>
      <c r="D9" s="1">
        <f>10^(B9+C9*LOG(C13))</f>
        <v>14.203123282445206</v>
      </c>
      <c r="E9" s="1">
        <f>10^(B9+C9*LOG(D13))</f>
        <v>17.864757748187795</v>
      </c>
      <c r="F9" s="1">
        <f t="shared" si="4"/>
        <v>1.8787200109054505E-2</v>
      </c>
      <c r="G9" s="1">
        <f t="shared" si="5"/>
        <v>2.0534204308261833E-2</v>
      </c>
      <c r="H9" s="5">
        <f t="shared" si="6"/>
        <v>14.913161678760032</v>
      </c>
      <c r="I9" s="5">
        <f t="shared" si="7"/>
        <v>14.264672901254448</v>
      </c>
      <c r="T9">
        <f t="shared" si="8"/>
        <v>2.4572141792614875E-2</v>
      </c>
      <c r="U9">
        <f t="shared" si="9"/>
        <v>2.4172141792614874E-2</v>
      </c>
      <c r="V9">
        <f t="shared" si="10"/>
        <v>5.9476949812439048E-2</v>
      </c>
      <c r="W9">
        <f t="shared" si="3"/>
        <v>3.9476949812439044E-2</v>
      </c>
      <c r="X9">
        <f t="shared" si="11"/>
        <v>0.10970007725178746</v>
      </c>
      <c r="Y9">
        <f t="shared" si="12"/>
        <v>8.9700077251787455E-2</v>
      </c>
      <c r="Z9">
        <v>-0.3</v>
      </c>
      <c r="AA9" s="9"/>
      <c r="AB9">
        <f t="shared" si="13"/>
        <v>2.6319145991822203E-2</v>
      </c>
      <c r="AC9">
        <f t="shared" si="14"/>
        <v>2.5919145991822202E-2</v>
      </c>
      <c r="AD9">
        <f t="shared" si="15"/>
        <v>6.1223954011646375E-2</v>
      </c>
      <c r="AE9">
        <f t="shared" si="16"/>
        <v>4.1223954011646372E-2</v>
      </c>
      <c r="AF9">
        <f t="shared" si="17"/>
        <v>0.11144708145099479</v>
      </c>
      <c r="AG9">
        <f t="shared" si="18"/>
        <v>9.1447081450994783E-2</v>
      </c>
      <c r="AH9">
        <v>-0.3</v>
      </c>
    </row>
    <row r="10" spans="1:63" x14ac:dyDescent="0.25">
      <c r="A10" s="3">
        <v>2E-3</v>
      </c>
      <c r="B10" s="2">
        <v>-2.6989999999999998</v>
      </c>
      <c r="C10" s="2">
        <v>1</v>
      </c>
      <c r="D10" s="1">
        <f>10^(B10+C10*LOG(C13))</f>
        <v>8.1994336654942543</v>
      </c>
      <c r="E10" s="1">
        <f>10^(B10+C10*LOG(D13))</f>
        <v>10.313287661696069</v>
      </c>
      <c r="F10" s="1">
        <f>D10/$C$14</f>
        <v>1.0845811726844252E-2</v>
      </c>
      <c r="G10" s="1">
        <f t="shared" si="5"/>
        <v>1.1854353634133412E-2</v>
      </c>
      <c r="H10" s="5">
        <f t="shared" si="6"/>
        <v>19.627714229252771</v>
      </c>
      <c r="I10" s="5">
        <f t="shared" si="7"/>
        <v>18.774216313791605</v>
      </c>
      <c r="T10">
        <f t="shared" si="8"/>
        <v>2.1580507523970227E-2</v>
      </c>
      <c r="U10">
        <f t="shared" si="9"/>
        <v>2.1180507523970226E-2</v>
      </c>
      <c r="V10">
        <f t="shared" si="10"/>
        <v>5.6315977755003195E-2</v>
      </c>
      <c r="W10">
        <f t="shared" si="3"/>
        <v>3.6315977755003191E-2</v>
      </c>
      <c r="X10">
        <f t="shared" si="11"/>
        <v>0.10641514550582472</v>
      </c>
      <c r="Y10">
        <f t="shared" si="12"/>
        <v>8.6415145505824714E-2</v>
      </c>
      <c r="Z10">
        <v>-0.2</v>
      </c>
      <c r="AA10" s="9"/>
      <c r="AB10">
        <f t="shared" si="13"/>
        <v>2.3327511723177555E-2</v>
      </c>
      <c r="AC10">
        <f t="shared" si="14"/>
        <v>2.2927511723177554E-2</v>
      </c>
      <c r="AD10">
        <f t="shared" si="15"/>
        <v>5.8062981954210523E-2</v>
      </c>
      <c r="AE10">
        <f t="shared" si="16"/>
        <v>3.8062981954210519E-2</v>
      </c>
      <c r="AF10">
        <f t="shared" si="17"/>
        <v>0.10816214970503205</v>
      </c>
      <c r="AG10">
        <f t="shared" si="18"/>
        <v>8.8162149705032042E-2</v>
      </c>
      <c r="AH10">
        <v>-0.2</v>
      </c>
    </row>
    <row r="11" spans="1:63" x14ac:dyDescent="0.25">
      <c r="T11">
        <f t="shared" si="8"/>
        <v>1.9785526962783438E-2</v>
      </c>
      <c r="U11">
        <f t="shared" si="9"/>
        <v>1.9385526962783436E-2</v>
      </c>
      <c r="V11">
        <f t="shared" si="10"/>
        <v>5.4419394520541682E-2</v>
      </c>
      <c r="W11">
        <f t="shared" si="3"/>
        <v>3.4419394520541678E-2</v>
      </c>
      <c r="X11">
        <f t="shared" si="11"/>
        <v>0.10444418645824706</v>
      </c>
      <c r="Y11">
        <f t="shared" si="12"/>
        <v>8.4444186458247056E-2</v>
      </c>
      <c r="Z11">
        <v>-0.1</v>
      </c>
      <c r="AA11" s="9"/>
      <c r="AB11">
        <f t="shared" si="13"/>
        <v>2.1532531161990765E-2</v>
      </c>
      <c r="AC11">
        <f t="shared" si="14"/>
        <v>2.1132531161990764E-2</v>
      </c>
      <c r="AD11">
        <f t="shared" si="15"/>
        <v>5.616639871974901E-2</v>
      </c>
      <c r="AE11">
        <f t="shared" si="16"/>
        <v>3.6166398719749006E-2</v>
      </c>
      <c r="AF11">
        <f t="shared" si="17"/>
        <v>0.10619119065745439</v>
      </c>
      <c r="AG11">
        <f t="shared" si="18"/>
        <v>8.6191190657454383E-2</v>
      </c>
      <c r="AH11">
        <v>-0.1</v>
      </c>
      <c r="BK11">
        <v>1</v>
      </c>
    </row>
    <row r="12" spans="1:63" x14ac:dyDescent="0.25">
      <c r="B12" s="4"/>
      <c r="C12" s="4" t="s">
        <v>17</v>
      </c>
      <c r="D12" s="4" t="s">
        <v>5</v>
      </c>
      <c r="T12">
        <f t="shared" si="8"/>
        <v>1.9187200109054506E-2</v>
      </c>
      <c r="U12">
        <f t="shared" si="9"/>
        <v>1.8787200109054505E-2</v>
      </c>
      <c r="V12">
        <f t="shared" si="10"/>
        <v>5.3787200109054509E-2</v>
      </c>
      <c r="W12">
        <f t="shared" si="3"/>
        <v>3.3787200109054505E-2</v>
      </c>
      <c r="X12">
        <f t="shared" si="11"/>
        <v>0.10378720010905451</v>
      </c>
      <c r="Y12">
        <f t="shared" si="12"/>
        <v>8.3787200109054508E-2</v>
      </c>
      <c r="Z12">
        <v>0</v>
      </c>
      <c r="AA12" s="9"/>
      <c r="AB12">
        <f t="shared" si="13"/>
        <v>2.0934204308261834E-2</v>
      </c>
      <c r="AC12">
        <f t="shared" si="14"/>
        <v>2.0534204308261833E-2</v>
      </c>
      <c r="AD12">
        <f t="shared" si="15"/>
        <v>5.5534204308261836E-2</v>
      </c>
      <c r="AE12">
        <f t="shared" si="16"/>
        <v>3.5534204308261833E-2</v>
      </c>
      <c r="AF12">
        <f t="shared" si="17"/>
        <v>0.10553420430826184</v>
      </c>
      <c r="AG12">
        <f t="shared" si="18"/>
        <v>8.5534204308261835E-2</v>
      </c>
      <c r="AH12">
        <v>0</v>
      </c>
    </row>
    <row r="13" spans="1:63" x14ac:dyDescent="0.25">
      <c r="B13" s="3" t="s">
        <v>3</v>
      </c>
      <c r="C13" s="2">
        <v>4100</v>
      </c>
      <c r="D13" s="2">
        <v>5157</v>
      </c>
      <c r="T13">
        <f t="shared" si="8"/>
        <v>1.9785526962783438E-2</v>
      </c>
      <c r="U13">
        <f t="shared" si="9"/>
        <v>1.9385526962783436E-2</v>
      </c>
      <c r="V13">
        <f t="shared" si="10"/>
        <v>5.4419394520541682E-2</v>
      </c>
      <c r="W13">
        <f t="shared" si="3"/>
        <v>3.4419394520541678E-2</v>
      </c>
      <c r="X13">
        <f t="shared" si="11"/>
        <v>0.10444418645824706</v>
      </c>
      <c r="Y13">
        <f t="shared" si="12"/>
        <v>8.4444186458247056E-2</v>
      </c>
      <c r="Z13">
        <v>0.1</v>
      </c>
      <c r="AA13" s="9"/>
      <c r="AB13">
        <f t="shared" si="13"/>
        <v>2.1532531161990765E-2</v>
      </c>
      <c r="AC13">
        <f t="shared" si="14"/>
        <v>2.1132531161990764E-2</v>
      </c>
      <c r="AD13">
        <f t="shared" si="15"/>
        <v>5.616639871974901E-2</v>
      </c>
      <c r="AE13">
        <f t="shared" si="16"/>
        <v>3.6166398719749006E-2</v>
      </c>
      <c r="AF13">
        <f t="shared" si="17"/>
        <v>0.10619119065745439</v>
      </c>
      <c r="AG13">
        <f t="shared" si="18"/>
        <v>8.6191190657454383E-2</v>
      </c>
      <c r="AH13">
        <v>0.1</v>
      </c>
    </row>
    <row r="14" spans="1:63" x14ac:dyDescent="0.25">
      <c r="B14" s="3" t="s">
        <v>4</v>
      </c>
      <c r="C14" s="2">
        <v>756</v>
      </c>
      <c r="D14" s="2">
        <v>870</v>
      </c>
      <c r="T14">
        <f t="shared" si="8"/>
        <v>2.1580507523970227E-2</v>
      </c>
      <c r="U14">
        <f t="shared" si="9"/>
        <v>2.1180507523970226E-2</v>
      </c>
      <c r="V14">
        <f t="shared" si="10"/>
        <v>5.6315977755003195E-2</v>
      </c>
      <c r="W14">
        <f t="shared" si="3"/>
        <v>3.6315977755003191E-2</v>
      </c>
      <c r="X14">
        <f t="shared" si="11"/>
        <v>0.10641514550582472</v>
      </c>
      <c r="Y14">
        <f t="shared" si="12"/>
        <v>8.6415145505824714E-2</v>
      </c>
      <c r="Z14">
        <v>0.2</v>
      </c>
      <c r="AA14" s="9"/>
      <c r="AB14">
        <f t="shared" si="13"/>
        <v>2.3327511723177555E-2</v>
      </c>
      <c r="AC14">
        <f t="shared" si="14"/>
        <v>2.2927511723177554E-2</v>
      </c>
      <c r="AD14">
        <f t="shared" si="15"/>
        <v>5.8062981954210523E-2</v>
      </c>
      <c r="AE14">
        <f t="shared" si="16"/>
        <v>3.8062981954210519E-2</v>
      </c>
      <c r="AF14">
        <f t="shared" si="17"/>
        <v>0.10816214970503205</v>
      </c>
      <c r="AG14">
        <f t="shared" si="18"/>
        <v>8.8162149705032042E-2</v>
      </c>
      <c r="AH14">
        <v>0.2</v>
      </c>
    </row>
    <row r="15" spans="1:63" x14ac:dyDescent="0.25">
      <c r="B15" s="3" t="s">
        <v>8</v>
      </c>
      <c r="C15" s="2">
        <v>9.5</v>
      </c>
      <c r="D15" s="2">
        <v>9.5</v>
      </c>
      <c r="T15">
        <f t="shared" si="8"/>
        <v>2.4572141792614875E-2</v>
      </c>
      <c r="U15">
        <f t="shared" si="9"/>
        <v>2.4172141792614874E-2</v>
      </c>
      <c r="V15">
        <f t="shared" si="10"/>
        <v>5.9476949812439048E-2</v>
      </c>
      <c r="W15">
        <f t="shared" si="3"/>
        <v>3.9476949812439044E-2</v>
      </c>
      <c r="X15">
        <f t="shared" si="11"/>
        <v>0.10970007725178746</v>
      </c>
      <c r="Y15">
        <f t="shared" si="12"/>
        <v>8.9700077251787455E-2</v>
      </c>
      <c r="Z15">
        <v>0.3</v>
      </c>
      <c r="AA15" s="9"/>
      <c r="AB15">
        <f t="shared" si="13"/>
        <v>2.6319145991822203E-2</v>
      </c>
      <c r="AC15">
        <f t="shared" si="14"/>
        <v>2.5919145991822202E-2</v>
      </c>
      <c r="AD15">
        <f t="shared" si="15"/>
        <v>6.1223954011646375E-2</v>
      </c>
      <c r="AE15">
        <f t="shared" si="16"/>
        <v>4.1223954011646372E-2</v>
      </c>
      <c r="AF15">
        <f t="shared" si="17"/>
        <v>0.11144708145099479</v>
      </c>
      <c r="AG15">
        <f t="shared" si="18"/>
        <v>9.1447081450994783E-2</v>
      </c>
      <c r="AH15">
        <v>0.3</v>
      </c>
    </row>
    <row r="16" spans="1:63" x14ac:dyDescent="0.25">
      <c r="B16" s="3" t="s">
        <v>11</v>
      </c>
      <c r="C16" s="2">
        <v>0.56000000000000005</v>
      </c>
      <c r="D16" s="2">
        <v>0.56000000000000005</v>
      </c>
      <c r="T16">
        <f t="shared" si="8"/>
        <v>2.8760429768717385E-2</v>
      </c>
      <c r="U16">
        <f t="shared" si="9"/>
        <v>2.8360429768717384E-2</v>
      </c>
      <c r="V16">
        <f t="shared" si="10"/>
        <v>6.3902310692849254E-2</v>
      </c>
      <c r="W16">
        <f t="shared" si="3"/>
        <v>4.3902310692849243E-2</v>
      </c>
      <c r="X16">
        <f t="shared" si="11"/>
        <v>0.11429898169613532</v>
      </c>
      <c r="Y16">
        <f t="shared" si="12"/>
        <v>9.429898169613532E-2</v>
      </c>
      <c r="Z16">
        <v>0.4</v>
      </c>
      <c r="AA16" s="9"/>
      <c r="AB16">
        <f t="shared" si="13"/>
        <v>3.0507433967924713E-2</v>
      </c>
      <c r="AC16">
        <f t="shared" si="14"/>
        <v>3.0107433967924712E-2</v>
      </c>
      <c r="AD16">
        <f t="shared" si="15"/>
        <v>6.5649314892056582E-2</v>
      </c>
      <c r="AE16">
        <f t="shared" si="16"/>
        <v>4.5649314892056571E-2</v>
      </c>
      <c r="AF16">
        <f t="shared" si="17"/>
        <v>0.11604598589534265</v>
      </c>
      <c r="AG16">
        <f t="shared" si="18"/>
        <v>9.6045985895342648E-2</v>
      </c>
      <c r="AH16">
        <v>0.4</v>
      </c>
    </row>
    <row r="17" spans="2:34" x14ac:dyDescent="0.25">
      <c r="B17" s="3" t="s">
        <v>9</v>
      </c>
      <c r="C17" s="2">
        <v>0.53</v>
      </c>
      <c r="D17" s="2">
        <v>0.53</v>
      </c>
      <c r="T17">
        <f t="shared" si="8"/>
        <v>3.4145371452277751E-2</v>
      </c>
      <c r="U17">
        <f t="shared" si="9"/>
        <v>3.3745371452277753E-2</v>
      </c>
      <c r="V17">
        <f t="shared" si="10"/>
        <v>6.9592060396233779E-2</v>
      </c>
      <c r="W17">
        <f t="shared" si="3"/>
        <v>4.9592060396233782E-2</v>
      </c>
      <c r="X17">
        <f t="shared" si="11"/>
        <v>0.12021185883886827</v>
      </c>
      <c r="Y17">
        <f t="shared" si="12"/>
        <v>0.10021185883886827</v>
      </c>
      <c r="Z17">
        <v>0.5</v>
      </c>
      <c r="AA17" s="9"/>
      <c r="AB17">
        <f t="shared" si="13"/>
        <v>3.5892375651485078E-2</v>
      </c>
      <c r="AC17">
        <f t="shared" si="14"/>
        <v>3.5492375651485081E-2</v>
      </c>
      <c r="AD17">
        <f t="shared" si="15"/>
        <v>7.1339064595441121E-2</v>
      </c>
      <c r="AE17">
        <f t="shared" si="16"/>
        <v>5.133906459544111E-2</v>
      </c>
      <c r="AF17">
        <f t="shared" si="17"/>
        <v>0.1219588630380756</v>
      </c>
      <c r="AG17">
        <f t="shared" si="18"/>
        <v>0.1019588630380756</v>
      </c>
      <c r="AH17">
        <v>0.5</v>
      </c>
    </row>
    <row r="18" spans="2:34" x14ac:dyDescent="0.25">
      <c r="B18" s="3" t="s">
        <v>10</v>
      </c>
      <c r="C18" s="2">
        <v>0.51</v>
      </c>
      <c r="D18" s="2">
        <v>0.51</v>
      </c>
      <c r="T18">
        <f t="shared" si="8"/>
        <v>4.0726966843295978E-2</v>
      </c>
      <c r="U18">
        <f t="shared" si="9"/>
        <v>4.032696684329598E-2</v>
      </c>
      <c r="V18">
        <f t="shared" si="10"/>
        <v>7.6546198922592665E-2</v>
      </c>
      <c r="W18">
        <f t="shared" si="3"/>
        <v>5.6546198922592661E-2</v>
      </c>
      <c r="X18">
        <f t="shared" si="11"/>
        <v>0.12743870867998633</v>
      </c>
      <c r="Y18">
        <f t="shared" si="12"/>
        <v>0.10743870867998633</v>
      </c>
      <c r="Z18">
        <v>0.6</v>
      </c>
      <c r="AA18" s="9"/>
      <c r="AB18">
        <f t="shared" si="13"/>
        <v>4.2473971042503306E-2</v>
      </c>
      <c r="AC18">
        <f t="shared" si="14"/>
        <v>4.2073971042503308E-2</v>
      </c>
      <c r="AD18">
        <f t="shared" si="15"/>
        <v>7.8293203121799992E-2</v>
      </c>
      <c r="AE18">
        <f t="shared" si="16"/>
        <v>5.8293203121799989E-2</v>
      </c>
      <c r="AF18">
        <f t="shared" si="17"/>
        <v>0.12918571287919364</v>
      </c>
      <c r="AG18">
        <f t="shared" si="18"/>
        <v>0.10918571287919365</v>
      </c>
      <c r="AH18">
        <v>0.6</v>
      </c>
    </row>
    <row r="19" spans="2:34" x14ac:dyDescent="0.25">
      <c r="B19" s="3" t="s">
        <v>68</v>
      </c>
      <c r="C19" s="2">
        <f xml:space="preserve"> SQRT(C15*C14)</f>
        <v>84.74668135095321</v>
      </c>
      <c r="D19" s="2">
        <f xml:space="preserve"> SQRT(D15*D14)</f>
        <v>90.912045406535654</v>
      </c>
      <c r="T19">
        <f t="shared" si="8"/>
        <v>4.8505215941772067E-2</v>
      </c>
      <c r="U19">
        <f t="shared" si="9"/>
        <v>4.8105215941772063E-2</v>
      </c>
      <c r="V19">
        <f t="shared" si="10"/>
        <v>8.4764726271925883E-2</v>
      </c>
      <c r="W19">
        <f t="shared" si="3"/>
        <v>6.4764726271925879E-2</v>
      </c>
      <c r="X19">
        <f t="shared" si="11"/>
        <v>0.13597953121948947</v>
      </c>
      <c r="Y19">
        <f t="shared" si="12"/>
        <v>0.11597953121948948</v>
      </c>
      <c r="Z19">
        <v>0.7</v>
      </c>
      <c r="AA19" s="9"/>
      <c r="AB19">
        <f t="shared" si="13"/>
        <v>5.0252220140979395E-2</v>
      </c>
      <c r="AC19">
        <f t="shared" si="14"/>
        <v>4.9852220140979391E-2</v>
      </c>
      <c r="AD19">
        <f t="shared" si="15"/>
        <v>8.6511730471133211E-2</v>
      </c>
      <c r="AE19">
        <f t="shared" si="16"/>
        <v>6.6511730471133207E-2</v>
      </c>
      <c r="AF19">
        <f t="shared" si="17"/>
        <v>0.13772653541869681</v>
      </c>
      <c r="AG19">
        <f t="shared" si="18"/>
        <v>0.11772653541869679</v>
      </c>
      <c r="AH19">
        <v>0.7</v>
      </c>
    </row>
    <row r="20" spans="2:34" x14ac:dyDescent="0.25">
      <c r="T20">
        <f t="shared" si="8"/>
        <v>5.7480118747706019E-2</v>
      </c>
      <c r="U20">
        <f t="shared" si="9"/>
        <v>5.7080118747706021E-2</v>
      </c>
      <c r="V20">
        <f t="shared" si="10"/>
        <v>9.4247642444233476E-2</v>
      </c>
      <c r="W20">
        <f t="shared" si="3"/>
        <v>7.4247642444233458E-2</v>
      </c>
      <c r="X20">
        <f t="shared" si="11"/>
        <v>0.14583432645737776</v>
      </c>
      <c r="Y20">
        <f t="shared" si="12"/>
        <v>0.12583432645737774</v>
      </c>
      <c r="Z20">
        <v>0.8</v>
      </c>
      <c r="AA20" s="9"/>
      <c r="AB20">
        <f t="shared" si="13"/>
        <v>5.9227122946913346E-2</v>
      </c>
      <c r="AC20">
        <f t="shared" si="14"/>
        <v>5.8827122946913349E-2</v>
      </c>
      <c r="AD20">
        <f t="shared" si="15"/>
        <v>9.599464664344079E-2</v>
      </c>
      <c r="AE20">
        <f t="shared" si="16"/>
        <v>7.59946466434408E-2</v>
      </c>
      <c r="AF20">
        <f t="shared" si="17"/>
        <v>0.14758133065658507</v>
      </c>
      <c r="AG20">
        <f t="shared" si="18"/>
        <v>0.12758133065658506</v>
      </c>
      <c r="AH20">
        <v>0.8</v>
      </c>
    </row>
    <row r="21" spans="2:34" x14ac:dyDescent="0.25">
      <c r="T21">
        <f t="shared" si="8"/>
        <v>6.7651675261097832E-2</v>
      </c>
      <c r="U21">
        <f t="shared" si="9"/>
        <v>6.7251675261097821E-2</v>
      </c>
      <c r="V21">
        <f t="shared" si="10"/>
        <v>0.10499494743951537</v>
      </c>
      <c r="W21">
        <f t="shared" si="3"/>
        <v>8.499494743951537E-2</v>
      </c>
      <c r="X21">
        <f t="shared" si="11"/>
        <v>0.15700309439365109</v>
      </c>
      <c r="Y21">
        <f t="shared" si="12"/>
        <v>0.1370030943936511</v>
      </c>
      <c r="Z21">
        <v>0.9</v>
      </c>
      <c r="AA21" s="9"/>
      <c r="AB21">
        <f t="shared" si="13"/>
        <v>6.939867946030516E-2</v>
      </c>
      <c r="AC21">
        <f t="shared" si="14"/>
        <v>6.8998679460305162E-2</v>
      </c>
      <c r="AD21">
        <f t="shared" si="15"/>
        <v>0.1067419516387227</v>
      </c>
      <c r="AE21">
        <f t="shared" si="16"/>
        <v>8.6741951638722697E-2</v>
      </c>
      <c r="AF21">
        <f t="shared" si="17"/>
        <v>0.15875009859285844</v>
      </c>
      <c r="AG21">
        <f t="shared" si="18"/>
        <v>0.13875009859285842</v>
      </c>
      <c r="AH21">
        <v>0.9</v>
      </c>
    </row>
    <row r="22" spans="2:34" x14ac:dyDescent="0.25">
      <c r="T22">
        <f t="shared" si="8"/>
        <v>7.9019885481947494E-2</v>
      </c>
      <c r="U22">
        <f t="shared" si="9"/>
        <v>7.8619885481947482E-2</v>
      </c>
      <c r="V22">
        <f t="shared" si="10"/>
        <v>0.11700664125777162</v>
      </c>
      <c r="W22">
        <f t="shared" si="3"/>
        <v>9.7006641257771614E-2</v>
      </c>
      <c r="X22">
        <f t="shared" si="11"/>
        <v>0.16948583502830955</v>
      </c>
      <c r="Y22">
        <f t="shared" si="12"/>
        <v>0.14948583502830953</v>
      </c>
      <c r="Z22">
        <v>1</v>
      </c>
      <c r="AA22" s="9"/>
      <c r="AB22">
        <f t="shared" si="13"/>
        <v>8.0766889681154821E-2</v>
      </c>
      <c r="AC22">
        <f t="shared" si="14"/>
        <v>8.0366889681154824E-2</v>
      </c>
      <c r="AD22">
        <f t="shared" si="15"/>
        <v>0.11875364545697895</v>
      </c>
      <c r="AE22">
        <f t="shared" si="16"/>
        <v>9.8753645456978942E-2</v>
      </c>
      <c r="AF22">
        <f t="shared" si="17"/>
        <v>0.17123283922751686</v>
      </c>
      <c r="AG22">
        <f t="shared" si="18"/>
        <v>0.15123283922751687</v>
      </c>
      <c r="AH22">
        <v>1</v>
      </c>
    </row>
    <row r="23" spans="2:34" x14ac:dyDescent="0.25">
      <c r="T23">
        <f t="shared" si="8"/>
        <v>9.1584749410255031E-2</v>
      </c>
      <c r="U23">
        <f t="shared" si="9"/>
        <v>9.1184749410255034E-2</v>
      </c>
      <c r="V23">
        <f t="shared" si="10"/>
        <v>0.13028272389900222</v>
      </c>
      <c r="W23">
        <f t="shared" si="3"/>
        <v>0.11028272389900222</v>
      </c>
      <c r="X23">
        <f t="shared" si="11"/>
        <v>0.1832825483613531</v>
      </c>
      <c r="Y23">
        <f t="shared" si="12"/>
        <v>0.16328254836135311</v>
      </c>
      <c r="Z23">
        <v>1.1000000000000001</v>
      </c>
      <c r="AA23" s="9"/>
      <c r="AB23">
        <f t="shared" si="13"/>
        <v>9.3331753609462359E-2</v>
      </c>
      <c r="AC23">
        <f t="shared" si="14"/>
        <v>9.2931753609462361E-2</v>
      </c>
      <c r="AD23">
        <f t="shared" si="15"/>
        <v>0.13202972809820956</v>
      </c>
      <c r="AE23">
        <f t="shared" si="16"/>
        <v>0.11202972809820955</v>
      </c>
      <c r="AF23">
        <f t="shared" si="17"/>
        <v>0.18502955256056045</v>
      </c>
      <c r="AG23">
        <f t="shared" si="18"/>
        <v>0.16502955256056046</v>
      </c>
      <c r="AH23">
        <v>1.1000000000000001</v>
      </c>
    </row>
    <row r="24" spans="2:34" x14ac:dyDescent="0.25">
      <c r="T24">
        <f t="shared" si="8"/>
        <v>0.1053462670460204</v>
      </c>
      <c r="U24">
        <f t="shared" si="9"/>
        <v>0.10494626704602041</v>
      </c>
      <c r="V24">
        <f t="shared" si="10"/>
        <v>0.14482319536320715</v>
      </c>
      <c r="W24">
        <f t="shared" si="3"/>
        <v>0.12482319536320714</v>
      </c>
      <c r="X24">
        <f t="shared" si="11"/>
        <v>0.19839323439278178</v>
      </c>
      <c r="Y24">
        <f t="shared" si="12"/>
        <v>0.17839323439278176</v>
      </c>
      <c r="Z24">
        <v>1.2</v>
      </c>
      <c r="AA24" s="9"/>
      <c r="AB24">
        <f t="shared" si="13"/>
        <v>0.10709327124522773</v>
      </c>
      <c r="AC24">
        <f t="shared" si="14"/>
        <v>0.10669327124522773</v>
      </c>
      <c r="AD24">
        <f t="shared" si="15"/>
        <v>0.14657019956241446</v>
      </c>
      <c r="AE24">
        <f t="shared" si="16"/>
        <v>0.12657019956241447</v>
      </c>
      <c r="AF24">
        <f t="shared" si="17"/>
        <v>0.20014023859198909</v>
      </c>
      <c r="AG24">
        <f t="shared" si="18"/>
        <v>0.18014023859198908</v>
      </c>
      <c r="AH24">
        <v>1.2</v>
      </c>
    </row>
    <row r="25" spans="2:34" x14ac:dyDescent="0.25">
      <c r="T25">
        <f t="shared" si="8"/>
        <v>0.12030443838924365</v>
      </c>
      <c r="U25">
        <f t="shared" si="9"/>
        <v>0.11990443838924365</v>
      </c>
      <c r="V25">
        <f t="shared" si="10"/>
        <v>0.16062805565038643</v>
      </c>
      <c r="W25">
        <f t="shared" si="3"/>
        <v>0.14062805565038644</v>
      </c>
      <c r="X25">
        <f t="shared" si="11"/>
        <v>0.21481789312259553</v>
      </c>
      <c r="Y25">
        <f t="shared" si="12"/>
        <v>0.19481789312259554</v>
      </c>
      <c r="Z25">
        <v>1.3</v>
      </c>
      <c r="AA25" s="9"/>
      <c r="AB25">
        <f t="shared" si="13"/>
        <v>0.12205144258845098</v>
      </c>
      <c r="AC25">
        <f t="shared" si="14"/>
        <v>0.12165144258845098</v>
      </c>
      <c r="AD25">
        <f t="shared" si="15"/>
        <v>0.16237505984959377</v>
      </c>
      <c r="AE25">
        <f t="shared" si="16"/>
        <v>0.14237505984959375</v>
      </c>
      <c r="AF25">
        <f t="shared" si="17"/>
        <v>0.21656489732180287</v>
      </c>
      <c r="AG25">
        <f t="shared" si="18"/>
        <v>0.19656489732180288</v>
      </c>
      <c r="AH25">
        <v>1.3</v>
      </c>
    </row>
    <row r="26" spans="2:34" x14ac:dyDescent="0.25">
      <c r="D26" s="12" t="s">
        <v>12</v>
      </c>
      <c r="E26" s="12"/>
      <c r="F26" s="12"/>
      <c r="G26" s="12"/>
      <c r="H26" s="12"/>
      <c r="I26" s="12"/>
      <c r="T26">
        <f t="shared" si="8"/>
        <v>0.13645926343992473</v>
      </c>
      <c r="U26">
        <f t="shared" si="9"/>
        <v>0.13605926343992475</v>
      </c>
      <c r="V26">
        <f t="shared" si="10"/>
        <v>0.17769730476054002</v>
      </c>
      <c r="W26">
        <f t="shared" si="3"/>
        <v>0.15769730476054</v>
      </c>
      <c r="X26">
        <f t="shared" si="11"/>
        <v>0.23255652455079437</v>
      </c>
      <c r="Y26">
        <f t="shared" si="12"/>
        <v>0.21255652455079438</v>
      </c>
      <c r="Z26">
        <v>1.4</v>
      </c>
      <c r="AA26" s="9"/>
      <c r="AB26">
        <f t="shared" si="13"/>
        <v>0.13820626763913207</v>
      </c>
      <c r="AC26">
        <f t="shared" si="14"/>
        <v>0.13780626763913206</v>
      </c>
      <c r="AD26">
        <f t="shared" si="15"/>
        <v>0.17944430895974733</v>
      </c>
      <c r="AE26">
        <f t="shared" si="16"/>
        <v>0.15944430895974734</v>
      </c>
      <c r="AF26">
        <f t="shared" si="17"/>
        <v>0.23430352875000171</v>
      </c>
      <c r="AG26">
        <f t="shared" si="18"/>
        <v>0.21430352875000169</v>
      </c>
      <c r="AH26">
        <v>1.4</v>
      </c>
    </row>
    <row r="27" spans="2:34" x14ac:dyDescent="0.25">
      <c r="F27" s="10"/>
      <c r="G27" s="10"/>
      <c r="H27" s="10"/>
      <c r="I27" s="10"/>
      <c r="T27">
        <f t="shared" si="8"/>
        <v>0.1538107421980637</v>
      </c>
      <c r="U27">
        <f t="shared" si="9"/>
        <v>0.15341074219806372</v>
      </c>
      <c r="V27">
        <f t="shared" si="10"/>
        <v>0.196030942693668</v>
      </c>
      <c r="W27">
        <f t="shared" si="3"/>
        <v>0.17603094269366801</v>
      </c>
      <c r="X27">
        <f t="shared" si="11"/>
        <v>0.25160912867737834</v>
      </c>
      <c r="Y27">
        <f t="shared" si="12"/>
        <v>0.23160912867737832</v>
      </c>
      <c r="Z27">
        <v>1.5</v>
      </c>
      <c r="AA27" s="9"/>
      <c r="AB27">
        <f t="shared" si="13"/>
        <v>0.15555774639727105</v>
      </c>
      <c r="AC27">
        <f t="shared" si="14"/>
        <v>0.15515774639727103</v>
      </c>
      <c r="AD27">
        <f t="shared" si="15"/>
        <v>0.19777794689287534</v>
      </c>
      <c r="AE27">
        <f t="shared" si="16"/>
        <v>0.17777794689287535</v>
      </c>
      <c r="AF27">
        <f t="shared" si="17"/>
        <v>0.25335613287658565</v>
      </c>
      <c r="AG27">
        <f t="shared" si="18"/>
        <v>0.23335613287658566</v>
      </c>
      <c r="AH27">
        <v>1.5</v>
      </c>
    </row>
    <row r="28" spans="2:34" x14ac:dyDescent="0.25">
      <c r="E28" t="s">
        <v>13</v>
      </c>
      <c r="F28" t="s">
        <v>14</v>
      </c>
      <c r="T28">
        <f t="shared" si="8"/>
        <v>0.17235887466366057</v>
      </c>
      <c r="U28">
        <f t="shared" si="9"/>
        <v>0.17195887466366055</v>
      </c>
      <c r="V28">
        <f t="shared" si="10"/>
        <v>0.21562896944977034</v>
      </c>
      <c r="W28">
        <f t="shared" si="3"/>
        <v>0.19562896944977035</v>
      </c>
      <c r="X28">
        <f t="shared" si="11"/>
        <v>0.27197570550234745</v>
      </c>
      <c r="Y28">
        <f t="shared" si="12"/>
        <v>0.25197570550234744</v>
      </c>
      <c r="Z28">
        <v>1.6</v>
      </c>
      <c r="AA28" s="9"/>
      <c r="AB28">
        <f t="shared" si="13"/>
        <v>0.17410587886286791</v>
      </c>
      <c r="AC28">
        <f t="shared" si="14"/>
        <v>0.1737058788628679</v>
      </c>
      <c r="AD28">
        <f t="shared" si="15"/>
        <v>0.21737597364897768</v>
      </c>
      <c r="AE28">
        <f t="shared" si="16"/>
        <v>0.19737597364897769</v>
      </c>
      <c r="AF28">
        <f t="shared" si="17"/>
        <v>0.27372270970155477</v>
      </c>
      <c r="AG28">
        <f t="shared" si="18"/>
        <v>0.25372270970155475</v>
      </c>
      <c r="AH28">
        <v>1.6</v>
      </c>
    </row>
    <row r="29" spans="2:34" x14ac:dyDescent="0.25">
      <c r="E29">
        <v>59000</v>
      </c>
      <c r="F29">
        <v>95</v>
      </c>
      <c r="T29">
        <f t="shared" si="8"/>
        <v>0.19210366083671521</v>
      </c>
      <c r="U29">
        <f t="shared" si="9"/>
        <v>0.1917036608367152</v>
      </c>
      <c r="V29">
        <f t="shared" si="10"/>
        <v>0.23649138502884692</v>
      </c>
      <c r="W29">
        <f t="shared" si="3"/>
        <v>0.21649138502884693</v>
      </c>
      <c r="X29">
        <f t="shared" si="11"/>
        <v>0.29365625502570158</v>
      </c>
      <c r="Y29">
        <f t="shared" si="12"/>
        <v>0.27365625502570157</v>
      </c>
      <c r="Z29">
        <v>1.7</v>
      </c>
      <c r="AA29" s="9"/>
      <c r="AB29">
        <f t="shared" si="13"/>
        <v>0.19385066503592255</v>
      </c>
      <c r="AC29">
        <f t="shared" si="14"/>
        <v>0.19345066503592254</v>
      </c>
      <c r="AD29">
        <f t="shared" si="15"/>
        <v>0.23823838922805426</v>
      </c>
      <c r="AE29">
        <f t="shared" si="16"/>
        <v>0.21823838922805427</v>
      </c>
      <c r="AF29">
        <f t="shared" si="17"/>
        <v>0.2954032592249089</v>
      </c>
      <c r="AG29">
        <f t="shared" si="18"/>
        <v>0.27540325922490888</v>
      </c>
      <c r="AH29">
        <v>1.7</v>
      </c>
    </row>
    <row r="30" spans="2:34" x14ac:dyDescent="0.25">
      <c r="D30" t="s">
        <v>15</v>
      </c>
      <c r="E30" s="10">
        <f>E29/F29</f>
        <v>621.0526315789474</v>
      </c>
      <c r="F30" s="10"/>
      <c r="H30" s="10"/>
      <c r="I30" s="10"/>
      <c r="T30">
        <f t="shared" si="8"/>
        <v>0.21304510071722779</v>
      </c>
      <c r="U30">
        <f t="shared" si="9"/>
        <v>0.21264510071722781</v>
      </c>
      <c r="V30">
        <f t="shared" si="10"/>
        <v>0.25861818943089798</v>
      </c>
      <c r="W30">
        <f t="shared" si="3"/>
        <v>0.23861818943089796</v>
      </c>
      <c r="X30">
        <f t="shared" si="11"/>
        <v>0.31665077724744084</v>
      </c>
      <c r="Y30">
        <f t="shared" si="12"/>
        <v>0.29665077724744082</v>
      </c>
      <c r="Z30">
        <v>1.8</v>
      </c>
      <c r="AA30" s="9"/>
      <c r="AB30">
        <f t="shared" si="13"/>
        <v>0.21479210491643513</v>
      </c>
      <c r="AC30">
        <f t="shared" si="14"/>
        <v>0.21439210491643512</v>
      </c>
      <c r="AD30">
        <f t="shared" si="15"/>
        <v>0.2603651936301053</v>
      </c>
      <c r="AE30">
        <f t="shared" si="16"/>
        <v>0.24036519363010528</v>
      </c>
      <c r="AF30">
        <f t="shared" si="17"/>
        <v>0.31839778144664815</v>
      </c>
      <c r="AG30">
        <f t="shared" si="18"/>
        <v>0.29839778144664819</v>
      </c>
      <c r="AH30">
        <v>1.8</v>
      </c>
    </row>
    <row r="36" spans="5:10" x14ac:dyDescent="0.25">
      <c r="E36" s="12" t="s">
        <v>16</v>
      </c>
      <c r="F36" s="12"/>
      <c r="G36" s="12"/>
      <c r="H36" s="12"/>
      <c r="I36" s="12"/>
      <c r="J36" s="12"/>
    </row>
    <row r="37" spans="5:10" x14ac:dyDescent="0.25">
      <c r="G37" s="10"/>
      <c r="H37" s="10"/>
      <c r="I37" s="10"/>
      <c r="J37" s="10"/>
    </row>
    <row r="38" spans="5:10" x14ac:dyDescent="0.25">
      <c r="F38" t="s">
        <v>13</v>
      </c>
      <c r="G38" t="s">
        <v>14</v>
      </c>
    </row>
    <row r="39" spans="5:10" x14ac:dyDescent="0.25">
      <c r="F39">
        <v>80000</v>
      </c>
      <c r="G39">
        <v>105.4</v>
      </c>
    </row>
    <row r="40" spans="5:10" x14ac:dyDescent="0.25">
      <c r="E40" t="s">
        <v>15</v>
      </c>
      <c r="F40" s="10">
        <f>F39/G39</f>
        <v>759.01328273244781</v>
      </c>
      <c r="G40" s="10"/>
      <c r="I40" s="10"/>
      <c r="J40" s="10"/>
    </row>
    <row r="51" spans="4:17" x14ac:dyDescent="0.25">
      <c r="D51" s="12" t="s">
        <v>12</v>
      </c>
      <c r="E51" s="12"/>
      <c r="F51" s="12"/>
      <c r="G51" s="12"/>
      <c r="H51" s="12"/>
      <c r="I51" s="12"/>
      <c r="L51" s="12" t="s">
        <v>16</v>
      </c>
      <c r="M51" s="12"/>
      <c r="N51" s="12"/>
      <c r="O51" s="12"/>
      <c r="P51" s="12"/>
      <c r="Q51" s="12"/>
    </row>
    <row r="52" spans="4:17" x14ac:dyDescent="0.25">
      <c r="F52" s="10" t="s">
        <v>20</v>
      </c>
      <c r="G52" s="10"/>
      <c r="H52" s="10" t="s">
        <v>21</v>
      </c>
      <c r="I52" s="10"/>
      <c r="N52" s="10" t="s">
        <v>20</v>
      </c>
      <c r="O52" s="10"/>
      <c r="P52" s="10" t="s">
        <v>21</v>
      </c>
      <c r="Q52" s="10"/>
    </row>
    <row r="53" spans="4:17" x14ac:dyDescent="0.25">
      <c r="E53" t="s">
        <v>13</v>
      </c>
      <c r="F53" t="s">
        <v>22</v>
      </c>
      <c r="G53" t="s">
        <v>23</v>
      </c>
      <c r="H53" t="s">
        <v>22</v>
      </c>
      <c r="I53" t="s">
        <v>23</v>
      </c>
      <c r="M53" t="s">
        <v>13</v>
      </c>
      <c r="N53" t="s">
        <v>22</v>
      </c>
      <c r="O53" t="s">
        <v>23</v>
      </c>
      <c r="P53" t="s">
        <v>22</v>
      </c>
      <c r="Q53" t="s">
        <v>23</v>
      </c>
    </row>
    <row r="54" spans="4:17" x14ac:dyDescent="0.25">
      <c r="E54">
        <v>59000</v>
      </c>
      <c r="F54">
        <v>0.2263</v>
      </c>
      <c r="G54">
        <v>0.69769999999999999</v>
      </c>
      <c r="H54">
        <v>1.9900000000000001E-2</v>
      </c>
      <c r="I54">
        <v>0.75309999999999999</v>
      </c>
      <c r="M54">
        <v>80000</v>
      </c>
      <c r="N54">
        <v>0.2263</v>
      </c>
      <c r="O54">
        <v>0.69769999999999999</v>
      </c>
      <c r="P54">
        <v>1.9900000000000001E-2</v>
      </c>
      <c r="Q54">
        <v>0.75309999999999999</v>
      </c>
    </row>
    <row r="55" spans="4:17" x14ac:dyDescent="0.25">
      <c r="D55" t="s">
        <v>24</v>
      </c>
      <c r="F55" s="10">
        <f>10^(F54+G54*LOG(E54))</f>
        <v>3588.5867438252376</v>
      </c>
      <c r="G55" s="10"/>
      <c r="H55" s="10">
        <f>10^(H54+I54*LOG(E54))</f>
        <v>4100.4228968950847</v>
      </c>
      <c r="I55" s="10"/>
      <c r="L55" t="s">
        <v>24</v>
      </c>
      <c r="N55" s="10">
        <f>10^(N54+O54*LOG(M54))</f>
        <v>4437.9855508266965</v>
      </c>
      <c r="O55" s="10"/>
      <c r="P55" s="10">
        <f>10^(P54+Q54*LOG(M54))</f>
        <v>5157.236755434762</v>
      </c>
      <c r="Q55" s="10"/>
    </row>
    <row r="56" spans="4:17" x14ac:dyDescent="0.25">
      <c r="D56" t="s">
        <v>25</v>
      </c>
      <c r="F56" s="10">
        <f>(F55+H55)/2</f>
        <v>3844.5048203601609</v>
      </c>
      <c r="G56" s="10"/>
      <c r="H56" s="10"/>
      <c r="I56" s="10"/>
      <c r="L56" t="s">
        <v>25</v>
      </c>
      <c r="N56" s="10">
        <f>(N55+P55)/2</f>
        <v>4797.6111531307288</v>
      </c>
      <c r="O56" s="10"/>
      <c r="P56" s="10"/>
      <c r="Q56" s="10"/>
    </row>
    <row r="65" spans="8:19" x14ac:dyDescent="0.25">
      <c r="H65" s="10" t="s">
        <v>26</v>
      </c>
      <c r="I65" s="10"/>
      <c r="J65" s="10"/>
      <c r="K65" s="10"/>
    </row>
    <row r="66" spans="8:19" x14ac:dyDescent="0.25">
      <c r="H66" s="6"/>
      <c r="I66" s="6"/>
      <c r="J66" s="6" t="s">
        <v>44</v>
      </c>
      <c r="K66" s="6" t="s">
        <v>27</v>
      </c>
      <c r="P66" s="10" t="s">
        <v>28</v>
      </c>
      <c r="Q66" s="10"/>
      <c r="R66" s="10"/>
      <c r="S66" s="10"/>
    </row>
    <row r="67" spans="8:19" x14ac:dyDescent="0.25">
      <c r="H67" s="11" t="s">
        <v>29</v>
      </c>
      <c r="I67" s="3" t="s">
        <v>30</v>
      </c>
      <c r="J67" s="2">
        <v>0</v>
      </c>
      <c r="K67" s="2">
        <v>0</v>
      </c>
      <c r="P67" s="6"/>
      <c r="Q67" s="6"/>
      <c r="R67" s="6" t="s">
        <v>44</v>
      </c>
      <c r="S67" s="6" t="s">
        <v>27</v>
      </c>
    </row>
    <row r="68" spans="8:19" x14ac:dyDescent="0.25">
      <c r="H68" s="11"/>
      <c r="I68" s="3" t="s">
        <v>31</v>
      </c>
      <c r="J68" s="2">
        <v>1.4999999999999999E-2</v>
      </c>
      <c r="K68" s="2">
        <v>1.4999999999999999E-2</v>
      </c>
      <c r="P68" s="11" t="s">
        <v>29</v>
      </c>
      <c r="Q68" s="3" t="s">
        <v>30</v>
      </c>
      <c r="R68" s="2">
        <v>0</v>
      </c>
      <c r="S68" s="2">
        <v>0</v>
      </c>
    </row>
    <row r="69" spans="8:19" x14ac:dyDescent="0.25">
      <c r="H69" s="11"/>
      <c r="I69" s="3" t="s">
        <v>32</v>
      </c>
      <c r="J69" s="2">
        <v>6.5000000000000002E-2</v>
      </c>
      <c r="K69" s="2">
        <v>6.5000000000000002E-2</v>
      </c>
      <c r="P69" s="11"/>
      <c r="Q69" s="3" t="s">
        <v>31</v>
      </c>
      <c r="R69" s="2">
        <v>0.01</v>
      </c>
      <c r="S69" s="2">
        <v>0.01</v>
      </c>
    </row>
    <row r="70" spans="8:19" x14ac:dyDescent="0.25">
      <c r="H70" s="11"/>
      <c r="I70" s="3" t="s">
        <v>43</v>
      </c>
      <c r="J70" s="2">
        <v>0.02</v>
      </c>
      <c r="K70" s="2">
        <v>0.02</v>
      </c>
      <c r="P70" s="11"/>
      <c r="Q70" s="3" t="s">
        <v>32</v>
      </c>
      <c r="R70" s="2">
        <v>5.5E-2</v>
      </c>
      <c r="S70" s="2">
        <v>5.5E-2</v>
      </c>
    </row>
    <row r="71" spans="8:19" x14ac:dyDescent="0.25">
      <c r="H71" s="11" t="s">
        <v>34</v>
      </c>
      <c r="P71" s="11"/>
      <c r="Q71" s="3" t="s">
        <v>33</v>
      </c>
      <c r="R71" s="2">
        <v>1.4999999999999999E-2</v>
      </c>
      <c r="S71" s="2">
        <v>1.4999999999999999E-2</v>
      </c>
    </row>
    <row r="72" spans="8:19" x14ac:dyDescent="0.25">
      <c r="H72" s="11"/>
      <c r="P72" s="11" t="s">
        <v>34</v>
      </c>
    </row>
    <row r="73" spans="8:19" x14ac:dyDescent="0.25">
      <c r="H73" s="11"/>
      <c r="J73" s="2">
        <v>4.0000000000000002E-4</v>
      </c>
      <c r="K73" s="2">
        <v>4.0000000000000002E-4</v>
      </c>
      <c r="P73" s="11"/>
    </row>
    <row r="74" spans="8:19" x14ac:dyDescent="0.25">
      <c r="H74" s="11"/>
      <c r="P74" s="11"/>
      <c r="R74" s="2">
        <v>4.0000000000000002E-4</v>
      </c>
      <c r="S74" s="2">
        <v>4.0000000000000002E-4</v>
      </c>
    </row>
    <row r="75" spans="8:19" x14ac:dyDescent="0.25">
      <c r="P75" s="11"/>
    </row>
    <row r="83" spans="9:12" x14ac:dyDescent="0.25">
      <c r="I83" s="10" t="s">
        <v>35</v>
      </c>
      <c r="J83" s="10"/>
      <c r="K83" s="10"/>
      <c r="L83" s="10"/>
    </row>
    <row r="84" spans="9:12" x14ac:dyDescent="0.25">
      <c r="I84" s="6"/>
      <c r="J84" s="6"/>
      <c r="K84" s="6" t="s">
        <v>44</v>
      </c>
      <c r="L84" s="6" t="s">
        <v>27</v>
      </c>
    </row>
    <row r="85" spans="9:12" x14ac:dyDescent="0.25">
      <c r="I85" s="11" t="s">
        <v>29</v>
      </c>
      <c r="J85" s="3" t="s">
        <v>30</v>
      </c>
      <c r="K85" s="2">
        <v>0</v>
      </c>
      <c r="L85" s="2">
        <v>0</v>
      </c>
    </row>
    <row r="86" spans="9:12" x14ac:dyDescent="0.25">
      <c r="I86" s="11"/>
      <c r="J86" s="3" t="s">
        <v>31</v>
      </c>
      <c r="K86" s="2">
        <v>0.02</v>
      </c>
      <c r="L86" s="2">
        <v>0.02</v>
      </c>
    </row>
    <row r="87" spans="9:12" x14ac:dyDescent="0.25">
      <c r="I87" s="11"/>
      <c r="J87" s="3" t="s">
        <v>32</v>
      </c>
      <c r="K87" s="2">
        <v>7.4999999999999997E-2</v>
      </c>
      <c r="L87" s="2">
        <v>7.4999999999999997E-2</v>
      </c>
    </row>
    <row r="88" spans="9:12" x14ac:dyDescent="0.25">
      <c r="I88" s="11"/>
      <c r="J88" s="3" t="s">
        <v>33</v>
      </c>
      <c r="K88" s="2">
        <v>2.5000000000000001E-2</v>
      </c>
      <c r="L88" s="2">
        <v>2.5000000000000001E-2</v>
      </c>
    </row>
    <row r="89" spans="9:12" x14ac:dyDescent="0.25">
      <c r="I89" s="11" t="s">
        <v>34</v>
      </c>
    </row>
    <row r="90" spans="9:12" x14ac:dyDescent="0.25">
      <c r="I90" s="11"/>
    </row>
    <row r="91" spans="9:12" x14ac:dyDescent="0.25">
      <c r="I91" s="11"/>
      <c r="K91" s="2">
        <v>4.0000000000000002E-4</v>
      </c>
      <c r="L91" s="2">
        <v>4.0000000000000002E-4</v>
      </c>
    </row>
    <row r="92" spans="9:12" x14ac:dyDescent="0.25">
      <c r="I92" s="11"/>
    </row>
  </sheetData>
  <mergeCells count="31">
    <mergeCell ref="L51:Q51"/>
    <mergeCell ref="D26:I26"/>
    <mergeCell ref="F27:G27"/>
    <mergeCell ref="H27:I27"/>
    <mergeCell ref="E30:F30"/>
    <mergeCell ref="H30:I30"/>
    <mergeCell ref="E36:J36"/>
    <mergeCell ref="G37:H37"/>
    <mergeCell ref="I37:J37"/>
    <mergeCell ref="F40:G40"/>
    <mergeCell ref="I40:J40"/>
    <mergeCell ref="D51:I51"/>
    <mergeCell ref="F52:G52"/>
    <mergeCell ref="H52:I52"/>
    <mergeCell ref="N52:O52"/>
    <mergeCell ref="P52:Q52"/>
    <mergeCell ref="F55:G55"/>
    <mergeCell ref="H55:I55"/>
    <mergeCell ref="N55:O55"/>
    <mergeCell ref="P55:Q55"/>
    <mergeCell ref="I83:L83"/>
    <mergeCell ref="I85:I88"/>
    <mergeCell ref="I89:I92"/>
    <mergeCell ref="F56:I56"/>
    <mergeCell ref="N56:Q56"/>
    <mergeCell ref="H65:K65"/>
    <mergeCell ref="P66:S66"/>
    <mergeCell ref="H67:H70"/>
    <mergeCell ref="P68:P71"/>
    <mergeCell ref="H71:H74"/>
    <mergeCell ref="P72:P75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F703B-3881-420A-910E-5905F1A65332}">
  <dimension ref="A1:AN92"/>
  <sheetViews>
    <sheetView zoomScale="85" zoomScaleNormal="85" workbookViewId="0">
      <selection activeCell="H8" sqref="H8"/>
    </sheetView>
  </sheetViews>
  <sheetFormatPr defaultRowHeight="15" x14ac:dyDescent="0.25"/>
  <cols>
    <col min="2" max="2" width="11.7109375" customWidth="1"/>
    <col min="6" max="6" width="11.42578125" customWidth="1"/>
    <col min="7" max="7" width="11.5703125" customWidth="1"/>
    <col min="8" max="8" width="28" customWidth="1"/>
    <col min="9" max="9" width="17.5703125" customWidth="1"/>
    <col min="12" max="12" width="30.5703125" customWidth="1"/>
    <col min="13" max="13" width="17.140625" customWidth="1"/>
    <col min="14" max="14" width="16" customWidth="1"/>
    <col min="15" max="15" width="22.42578125" customWidth="1"/>
    <col min="16" max="16" width="25.85546875" customWidth="1"/>
    <col min="17" max="17" width="10.7109375" customWidth="1"/>
    <col min="20" max="20" width="20.7109375" customWidth="1"/>
    <col min="21" max="21" width="29.7109375" customWidth="1"/>
    <col min="22" max="22" width="45.28515625" customWidth="1"/>
    <col min="23" max="23" width="40.5703125" customWidth="1"/>
    <col min="24" max="24" width="41.42578125" customWidth="1"/>
    <col min="25" max="25" width="43.5703125" customWidth="1"/>
    <col min="28" max="28" width="17.42578125" customWidth="1"/>
    <col min="29" max="29" width="28.42578125" customWidth="1"/>
    <col min="30" max="30" width="38.85546875" customWidth="1"/>
    <col min="31" max="31" width="38.28515625" customWidth="1"/>
    <col min="32" max="32" width="38.5703125" customWidth="1"/>
    <col min="33" max="33" width="47.85546875" customWidth="1"/>
    <col min="34" max="34" width="8.7109375" customWidth="1"/>
  </cols>
  <sheetData>
    <row r="1" spans="1:40" x14ac:dyDescent="0.25">
      <c r="A1" s="4" t="s">
        <v>0</v>
      </c>
      <c r="B1" s="4" t="s">
        <v>1</v>
      </c>
      <c r="C1" s="4" t="s">
        <v>2</v>
      </c>
      <c r="D1" s="4" t="s">
        <v>18</v>
      </c>
      <c r="E1" s="4" t="s">
        <v>6</v>
      </c>
      <c r="F1" s="4" t="s">
        <v>19</v>
      </c>
      <c r="G1" s="4" t="s">
        <v>7</v>
      </c>
      <c r="H1" s="4" t="s">
        <v>45</v>
      </c>
      <c r="I1" s="4" t="s">
        <v>36</v>
      </c>
      <c r="L1" s="8" t="s">
        <v>37</v>
      </c>
      <c r="M1" s="4" t="s">
        <v>46</v>
      </c>
      <c r="N1" s="4" t="s">
        <v>47</v>
      </c>
      <c r="O1" s="4" t="s">
        <v>50</v>
      </c>
      <c r="P1" s="4" t="s">
        <v>49</v>
      </c>
      <c r="T1" s="4" t="s">
        <v>52</v>
      </c>
      <c r="U1" s="4" t="s">
        <v>65</v>
      </c>
      <c r="V1" s="4" t="s">
        <v>53</v>
      </c>
      <c r="W1" s="4" t="s">
        <v>54</v>
      </c>
      <c r="X1" s="4" t="s">
        <v>55</v>
      </c>
      <c r="Y1" s="4" t="s">
        <v>56</v>
      </c>
      <c r="Z1" s="4" t="s">
        <v>51</v>
      </c>
      <c r="AA1" s="9"/>
      <c r="AB1" s="4" t="s">
        <v>57</v>
      </c>
      <c r="AC1" s="4" t="s">
        <v>66</v>
      </c>
      <c r="AD1" s="4" t="s">
        <v>58</v>
      </c>
      <c r="AE1" s="4" t="s">
        <v>59</v>
      </c>
      <c r="AF1" s="4" t="s">
        <v>60</v>
      </c>
      <c r="AG1" s="4" t="s">
        <v>61</v>
      </c>
      <c r="AH1" s="4" t="s">
        <v>51</v>
      </c>
    </row>
    <row r="2" spans="1:40" x14ac:dyDescent="0.25">
      <c r="A2" s="3">
        <v>8.9999999999999993E-3</v>
      </c>
      <c r="B2" s="2">
        <v>-2.0457999999999998</v>
      </c>
      <c r="C2" s="2">
        <v>1</v>
      </c>
      <c r="D2" s="1">
        <f>10^(B2+C2*LOG(C13))</f>
        <v>36.89638834567215</v>
      </c>
      <c r="E2" s="1">
        <f>10^(B2+C2*LOG(D13))</f>
        <v>46.408457243568641</v>
      </c>
      <c r="F2" s="1">
        <f>D2/C14</f>
        <v>4.8804746488984328E-2</v>
      </c>
      <c r="G2" s="1">
        <f>E2/$D$14</f>
        <v>5.3343054302952463E-2</v>
      </c>
      <c r="H2" s="5">
        <f xml:space="preserve"> 1/(4 * F2 / (PI() * $C$15 * $C$16))^0.5</f>
        <v>9.0014743340745227</v>
      </c>
      <c r="I2" s="5">
        <f>1/(4*G2/(PI()*$D$15*$D$16))^0.5</f>
        <v>8.610051293649386</v>
      </c>
      <c r="L2" s="3" t="s">
        <v>38</v>
      </c>
      <c r="M2">
        <f xml:space="preserve"> F9+K91</f>
        <v>1.1245811726844251E-2</v>
      </c>
      <c r="N2">
        <f xml:space="preserve"> G9+L91</f>
        <v>1.2254353634133412E-2</v>
      </c>
      <c r="O2">
        <f xml:space="preserve"> 1/(PI() * C15 * C16)</f>
        <v>6.3219441148717109E-2</v>
      </c>
      <c r="P2">
        <f xml:space="preserve"> 1/(PI() * D15 * D16)</f>
        <v>6.3219441148717109E-2</v>
      </c>
      <c r="T2">
        <f xml:space="preserve"> $M$2 + $O$2*Z2^2</f>
        <v>7.4465252875561355E-2</v>
      </c>
      <c r="U2">
        <f xml:space="preserve"> $M$3 + $O$3*Z2^2</f>
        <v>7.4065252875561358E-2</v>
      </c>
      <c r="V2">
        <f xml:space="preserve"> $M$4 + $O$4*Z2^2</f>
        <v>0.12285841934448441</v>
      </c>
      <c r="W2">
        <f t="shared" ref="W2:W30" si="0" xml:space="preserve"> $M$5 + $O$5*Z2^2</f>
        <v>9.7858419344484401E-2</v>
      </c>
      <c r="X2">
        <f xml:space="preserve"> $M$6 + $O$6*Z2^2</f>
        <v>0.18065061132855273</v>
      </c>
      <c r="Y2">
        <f xml:space="preserve"> $M$7 + $O$7*Z2^2</f>
        <v>0.15565061132855273</v>
      </c>
      <c r="Z2">
        <v>-1</v>
      </c>
      <c r="AA2" s="9"/>
      <c r="AB2">
        <f xml:space="preserve"> $N$2 + $P$2*AH2^2</f>
        <v>7.5473794782850517E-2</v>
      </c>
      <c r="AC2">
        <f xml:space="preserve"> $N$3 + $P$3*AH2^2</f>
        <v>7.507379478285052E-2</v>
      </c>
      <c r="AD2">
        <f xml:space="preserve"> $N$4 + $P$4*AH2^2</f>
        <v>0.12386696125177357</v>
      </c>
      <c r="AE2">
        <f xml:space="preserve"> $N$5 + $P$5*AH2^2</f>
        <v>9.8866961251773564E-2</v>
      </c>
      <c r="AF2">
        <f xml:space="preserve"> $N$6 + $P$6*AH2^2</f>
        <v>0.18165915323584189</v>
      </c>
      <c r="AG2">
        <f xml:space="preserve"> $N$7 + $P$7*AH2^2</f>
        <v>0.1566591532358419</v>
      </c>
      <c r="AH2">
        <v>-1</v>
      </c>
      <c r="AN2">
        <v>1</v>
      </c>
    </row>
    <row r="3" spans="1:40" x14ac:dyDescent="0.25">
      <c r="A3" s="3">
        <v>8.0000000000000002E-3</v>
      </c>
      <c r="B3" s="2">
        <v>-2.0969000000000002</v>
      </c>
      <c r="C3" s="2">
        <v>1</v>
      </c>
      <c r="D3" s="1">
        <f>10^(B3+C3*LOG(C13))</f>
        <v>32.800756239059055</v>
      </c>
      <c r="E3" s="1">
        <f>10^(B3+C3*LOG(D13))</f>
        <v>41.256951201177465</v>
      </c>
      <c r="F3" s="1">
        <f>D3/$C$14</f>
        <v>4.3387243702459069E-2</v>
      </c>
      <c r="G3" s="1">
        <f t="shared" ref="G3:G6" si="1">E3/$D$14</f>
        <v>4.7421782989859156E-2</v>
      </c>
      <c r="H3" s="5">
        <f t="shared" ref="H3:H7" si="2" xml:space="preserve"> 1/(4 * F3 / (PI() * $C$15 * $C$16))^0.5</f>
        <v>9.5469280056503489</v>
      </c>
      <c r="I3" s="5">
        <f t="shared" ref="I3:I7" si="3">1/(4*G3/(PI()*$D$15*$D$16))^0.5</f>
        <v>9.1317862801948007</v>
      </c>
      <c r="L3" s="3" t="s">
        <v>67</v>
      </c>
      <c r="M3">
        <f xml:space="preserve"> F9</f>
        <v>1.0845811726844252E-2</v>
      </c>
      <c r="N3">
        <f>G9</f>
        <v>1.1854353634133412E-2</v>
      </c>
      <c r="O3">
        <f xml:space="preserve"> 1/(PI() * C15 * C16)</f>
        <v>6.3219441148717109E-2</v>
      </c>
      <c r="P3">
        <f xml:space="preserve"> 1/(PI() * D15 * D16)</f>
        <v>6.3219441148717109E-2</v>
      </c>
      <c r="T3">
        <f t="shared" ref="T3:T30" si="4" xml:space="preserve"> $M$2 + $O$2*Z3^2</f>
        <v>6.2453559057305118E-2</v>
      </c>
      <c r="U3">
        <f t="shared" ref="U3:U30" si="5" xml:space="preserve"> $M$3 + $O$3*Z3^2</f>
        <v>6.2053559057305113E-2</v>
      </c>
      <c r="V3">
        <f t="shared" ref="V3:V30" si="6" xml:space="preserve"> $M$4 + $O$4*Z3^2</f>
        <v>0.11012602389713277</v>
      </c>
      <c r="W3">
        <f t="shared" si="0"/>
        <v>8.512602389713278E-2</v>
      </c>
      <c r="X3">
        <f t="shared" ref="X3:X30" si="7" xml:space="preserve"> $M$6 + $O$6*Z3^2</f>
        <v>0.16738769940422812</v>
      </c>
      <c r="Y3">
        <f t="shared" ref="Y3:Y30" si="8" xml:space="preserve"> $M$7 + $O$7*Z3^2</f>
        <v>0.14238769940422813</v>
      </c>
      <c r="Z3">
        <v>-0.9</v>
      </c>
      <c r="AA3" s="9"/>
      <c r="AB3">
        <f t="shared" ref="AB3:AB30" si="9" xml:space="preserve"> $N$2 + $P$2*AH3^2</f>
        <v>6.3462100964594273E-2</v>
      </c>
      <c r="AC3">
        <f t="shared" ref="AC3:AC30" si="10" xml:space="preserve"> $N$3 + $P$3*AH3^2</f>
        <v>6.3062100964594275E-2</v>
      </c>
      <c r="AD3">
        <f t="shared" ref="AD3:AD30" si="11" xml:space="preserve"> $N$4 + $P$4*AH3^2</f>
        <v>0.11113456580442194</v>
      </c>
      <c r="AE3">
        <f t="shared" ref="AE3:AE30" si="12" xml:space="preserve"> $N$5 + $P$5*AH3^2</f>
        <v>8.6134565804421942E-2</v>
      </c>
      <c r="AF3">
        <f t="shared" ref="AF3:AF30" si="13" xml:space="preserve"> $N$6 + $P$6*AH3^2</f>
        <v>0.16839624131151729</v>
      </c>
      <c r="AG3">
        <f t="shared" ref="AG3:AG30" si="14" xml:space="preserve"> $N$7 + $P$7*AH3^2</f>
        <v>0.14339624131151729</v>
      </c>
      <c r="AH3">
        <v>-0.9</v>
      </c>
    </row>
    <row r="4" spans="1:40" x14ac:dyDescent="0.25">
      <c r="A4" s="3">
        <v>7.0000000000000001E-3</v>
      </c>
      <c r="B4" s="2">
        <v>-2.1549</v>
      </c>
      <c r="C4" s="2">
        <v>1</v>
      </c>
      <c r="D4" s="1">
        <f>10^(B4+C4*LOG(C13))</f>
        <v>28.700129524366773</v>
      </c>
      <c r="E4" s="1">
        <f>10^(B4+C4*LOG(D13))</f>
        <v>36.099162916380379</v>
      </c>
      <c r="F4" s="1">
        <f t="shared" ref="F4:F8" si="15">D4/$C$14</f>
        <v>3.7963134291490438E-2</v>
      </c>
      <c r="G4" s="1">
        <f t="shared" si="1"/>
        <v>4.1493290708483198E-2</v>
      </c>
      <c r="H4" s="5">
        <f t="shared" si="2"/>
        <v>10.206189966027942</v>
      </c>
      <c r="I4" s="5">
        <f t="shared" si="3"/>
        <v>9.7623806788607741</v>
      </c>
      <c r="L4" s="3" t="s">
        <v>41</v>
      </c>
      <c r="M4">
        <f>F9 +K86+K88</f>
        <v>5.5845811726844254E-2</v>
      </c>
      <c r="N4">
        <f xml:space="preserve"> G9+L86+L88</f>
        <v>5.6854353634133416E-2</v>
      </c>
      <c r="O4">
        <f xml:space="preserve"> 1/(PI() * C15 * C17)</f>
        <v>6.7012607617640149E-2</v>
      </c>
      <c r="P4">
        <f xml:space="preserve"> 1/(PI() * D15 * D17)</f>
        <v>6.7012607617640149E-2</v>
      </c>
      <c r="T4">
        <f t="shared" si="4"/>
        <v>5.1706254062023213E-2</v>
      </c>
      <c r="U4">
        <f t="shared" si="5"/>
        <v>5.1306254062023215E-2</v>
      </c>
      <c r="V4">
        <f t="shared" si="6"/>
        <v>9.873388060213395E-2</v>
      </c>
      <c r="W4">
        <f t="shared" si="0"/>
        <v>7.3733880602133955E-2</v>
      </c>
      <c r="X4">
        <f t="shared" si="7"/>
        <v>0.15552088347193768</v>
      </c>
      <c r="Y4">
        <f t="shared" si="8"/>
        <v>0.13052088347193769</v>
      </c>
      <c r="Z4">
        <v>-0.8</v>
      </c>
      <c r="AA4" s="9"/>
      <c r="AB4">
        <f t="shared" si="9"/>
        <v>5.2714795969312375E-2</v>
      </c>
      <c r="AC4">
        <f t="shared" si="10"/>
        <v>5.2314795969312371E-2</v>
      </c>
      <c r="AD4">
        <f t="shared" si="11"/>
        <v>9.9742422509423112E-2</v>
      </c>
      <c r="AE4">
        <f t="shared" si="12"/>
        <v>7.4742422509423118E-2</v>
      </c>
      <c r="AF4">
        <f t="shared" si="13"/>
        <v>0.15652942537922684</v>
      </c>
      <c r="AG4">
        <f t="shared" si="14"/>
        <v>0.13152942537922685</v>
      </c>
      <c r="AH4">
        <v>-0.8</v>
      </c>
    </row>
    <row r="5" spans="1:40" x14ac:dyDescent="0.25">
      <c r="A5" s="3">
        <v>6.0000000000000001E-3</v>
      </c>
      <c r="B5" s="2">
        <v>-2.2218</v>
      </c>
      <c r="C5" s="2">
        <v>1</v>
      </c>
      <c r="D5" s="1">
        <f>10^(B5+C5*LOG(C13))</f>
        <v>24.602761508428777</v>
      </c>
      <c r="E5" s="1">
        <f>10^(B5+C5*LOG(D13))</f>
        <v>30.945473438772513</v>
      </c>
      <c r="F5" s="1">
        <f t="shared" si="15"/>
        <v>3.2543335328609493E-2</v>
      </c>
      <c r="G5" s="1">
        <f t="shared" si="1"/>
        <v>3.5569509699738523E-2</v>
      </c>
      <c r="H5" s="5">
        <f t="shared" si="2"/>
        <v>11.023351286776231</v>
      </c>
      <c r="I5" s="5">
        <f t="shared" si="3"/>
        <v>10.54400829070603</v>
      </c>
      <c r="L5" s="3" t="s">
        <v>39</v>
      </c>
      <c r="M5">
        <f>F9 +K86</f>
        <v>3.0845811726844252E-2</v>
      </c>
      <c r="N5">
        <f xml:space="preserve"> G9+L86</f>
        <v>3.1854353634133414E-2</v>
      </c>
      <c r="O5">
        <f xml:space="preserve"> 1/(PI() * C15 * C17)</f>
        <v>6.7012607617640149E-2</v>
      </c>
      <c r="P5">
        <f xml:space="preserve"> 1/(PI() * D15 * D17)</f>
        <v>6.7012607617640149E-2</v>
      </c>
      <c r="T5">
        <f t="shared" si="4"/>
        <v>4.2223337889715627E-2</v>
      </c>
      <c r="U5">
        <f t="shared" si="5"/>
        <v>4.182333788971563E-2</v>
      </c>
      <c r="V5">
        <f t="shared" si="6"/>
        <v>8.8681989459487923E-2</v>
      </c>
      <c r="W5">
        <f t="shared" si="0"/>
        <v>6.3681989459487914E-2</v>
      </c>
      <c r="X5">
        <f t="shared" si="7"/>
        <v>0.1450501635316814</v>
      </c>
      <c r="Y5">
        <f t="shared" si="8"/>
        <v>0.12005016353168141</v>
      </c>
      <c r="Z5">
        <v>-0.7</v>
      </c>
      <c r="AA5" s="9"/>
      <c r="AB5">
        <f t="shared" si="9"/>
        <v>4.3231879797004789E-2</v>
      </c>
      <c r="AC5">
        <f t="shared" si="10"/>
        <v>4.2831879797004792E-2</v>
      </c>
      <c r="AD5">
        <f t="shared" si="11"/>
        <v>8.9690531366777085E-2</v>
      </c>
      <c r="AE5">
        <f t="shared" si="12"/>
        <v>6.4690531366777076E-2</v>
      </c>
      <c r="AF5">
        <f t="shared" si="13"/>
        <v>0.14605870543897057</v>
      </c>
      <c r="AG5">
        <f t="shared" si="14"/>
        <v>0.12105870543897057</v>
      </c>
      <c r="AH5">
        <v>-0.7</v>
      </c>
    </row>
    <row r="6" spans="1:40" x14ac:dyDescent="0.25">
      <c r="A6" s="3">
        <v>5.0000000000000001E-3</v>
      </c>
      <c r="B6" s="2">
        <v>-2.3010000000000002</v>
      </c>
      <c r="C6" s="2">
        <v>1</v>
      </c>
      <c r="D6" s="1">
        <f>10^(B6+C6*LOG(C13))</f>
        <v>20.501415934056112</v>
      </c>
      <c r="E6" s="1">
        <f>10^(B6+C6*LOG(D13))</f>
        <v>25.786780968762795</v>
      </c>
      <c r="F6" s="1">
        <f t="shared" si="15"/>
        <v>2.7118275045047768E-2</v>
      </c>
      <c r="G6" s="1">
        <f t="shared" si="1"/>
        <v>2.9639978125014708E-2</v>
      </c>
      <c r="H6" s="5">
        <f t="shared" si="2"/>
        <v>12.07573704601438</v>
      </c>
      <c r="I6" s="5">
        <f t="shared" si="3"/>
        <v>11.550631764979174</v>
      </c>
      <c r="L6" s="3" t="s">
        <v>42</v>
      </c>
      <c r="M6">
        <f xml:space="preserve"> F9 + K87+K88</f>
        <v>0.11084581172684424</v>
      </c>
      <c r="N6">
        <f xml:space="preserve"> G9 + L87+L88</f>
        <v>0.1118543536341334</v>
      </c>
      <c r="O6">
        <f xml:space="preserve"> 1/(PI() * C15 * C18)</f>
        <v>6.9804799601708489E-2</v>
      </c>
      <c r="P6">
        <f xml:space="preserve"> 1/(PI() * D15 * D18)</f>
        <v>6.9804799601708489E-2</v>
      </c>
      <c r="T6">
        <f t="shared" si="4"/>
        <v>3.4004810540382409E-2</v>
      </c>
      <c r="U6">
        <f t="shared" si="5"/>
        <v>3.3604810540382411E-2</v>
      </c>
      <c r="V6">
        <f t="shared" si="6"/>
        <v>7.9970350469194706E-2</v>
      </c>
      <c r="W6">
        <f t="shared" si="0"/>
        <v>5.4970350469194705E-2</v>
      </c>
      <c r="X6">
        <f t="shared" si="7"/>
        <v>0.13597553958345929</v>
      </c>
      <c r="Y6">
        <f t="shared" si="8"/>
        <v>0.11097553958345929</v>
      </c>
      <c r="Z6">
        <v>-0.6</v>
      </c>
      <c r="AA6" s="9"/>
      <c r="AB6">
        <f t="shared" si="9"/>
        <v>3.5013352447671571E-2</v>
      </c>
      <c r="AC6">
        <f t="shared" si="10"/>
        <v>3.4613352447671573E-2</v>
      </c>
      <c r="AD6">
        <f t="shared" si="11"/>
        <v>8.0978892376483869E-2</v>
      </c>
      <c r="AE6">
        <f t="shared" si="12"/>
        <v>5.5978892376483867E-2</v>
      </c>
      <c r="AF6">
        <f t="shared" si="13"/>
        <v>0.13698408149074845</v>
      </c>
      <c r="AG6">
        <f t="shared" si="14"/>
        <v>0.11198408149074845</v>
      </c>
      <c r="AH6">
        <v>-0.6</v>
      </c>
    </row>
    <row r="7" spans="1:40" x14ac:dyDescent="0.25">
      <c r="A7" s="3">
        <v>4.0000000000000001E-3</v>
      </c>
      <c r="B7" s="2">
        <v>-2.3978999999999999</v>
      </c>
      <c r="C7" s="2">
        <v>1</v>
      </c>
      <c r="D7" s="1">
        <f>10^(B7+C7*LOG(C13))</f>
        <v>16.401510892891132</v>
      </c>
      <c r="E7" s="1">
        <f>10^(B7+C7*LOG(D13))</f>
        <v>20.629900408448684</v>
      </c>
      <c r="F7" s="1">
        <f t="shared" si="15"/>
        <v>2.1695120228691973E-2</v>
      </c>
      <c r="G7" s="1">
        <f>E7/$D$14</f>
        <v>2.3712529205113429E-2</v>
      </c>
      <c r="H7" s="5">
        <f t="shared" si="2"/>
        <v>13.500928818375074</v>
      </c>
      <c r="I7" s="5">
        <f t="shared" si="3"/>
        <v>12.913850034331078</v>
      </c>
      <c r="L7" s="3" t="s">
        <v>40</v>
      </c>
      <c r="M7">
        <f xml:space="preserve"> F9 + K87</f>
        <v>8.5845811726844246E-2</v>
      </c>
      <c r="N7">
        <f xml:space="preserve"> G9 + L87</f>
        <v>8.6854353634133408E-2</v>
      </c>
      <c r="O7">
        <f xml:space="preserve"> 1/(PI() * C15 * C18)</f>
        <v>6.9804799601708489E-2</v>
      </c>
      <c r="P7">
        <f xml:space="preserve"> 1/(PI() * D15 * D18)</f>
        <v>6.9804799601708489E-2</v>
      </c>
      <c r="T7">
        <f t="shared" si="4"/>
        <v>2.705067201402353E-2</v>
      </c>
      <c r="U7">
        <f t="shared" si="5"/>
        <v>2.6650672014023529E-2</v>
      </c>
      <c r="V7">
        <f t="shared" si="6"/>
        <v>7.2598963631254287E-2</v>
      </c>
      <c r="W7">
        <f t="shared" si="0"/>
        <v>4.7598963631254293E-2</v>
      </c>
      <c r="X7">
        <f t="shared" si="7"/>
        <v>0.12829701162727136</v>
      </c>
      <c r="Y7">
        <f t="shared" si="8"/>
        <v>0.10329701162727137</v>
      </c>
      <c r="Z7">
        <v>-0.5</v>
      </c>
      <c r="AA7" s="9"/>
      <c r="AB7">
        <f t="shared" si="9"/>
        <v>2.8059213921312689E-2</v>
      </c>
      <c r="AC7">
        <f t="shared" si="10"/>
        <v>2.7659213921312688E-2</v>
      </c>
      <c r="AD7">
        <f t="shared" si="11"/>
        <v>7.360750553854345E-2</v>
      </c>
      <c r="AE7">
        <f t="shared" si="12"/>
        <v>4.8607505538543455E-2</v>
      </c>
      <c r="AF7">
        <f t="shared" si="13"/>
        <v>0.12930555353456052</v>
      </c>
      <c r="AG7">
        <f t="shared" si="14"/>
        <v>0.10430555353456053</v>
      </c>
      <c r="AH7">
        <v>-0.5</v>
      </c>
    </row>
    <row r="8" spans="1:40" x14ac:dyDescent="0.25">
      <c r="A8" s="3">
        <v>3.00000000000001E-3</v>
      </c>
      <c r="B8" s="2">
        <v>-2.5228999999999999</v>
      </c>
      <c r="C8" s="2">
        <v>1</v>
      </c>
      <c r="D8" s="1">
        <f>10^(B8+C8*LOG(C13))</f>
        <v>12.299398042882256</v>
      </c>
      <c r="E8" s="1">
        <f>10^(B8+C8*LOG(D13))</f>
        <v>15.470242855400931</v>
      </c>
      <c r="F8" s="1">
        <f t="shared" si="15"/>
        <v>1.6269045030267534E-2</v>
      </c>
      <c r="G8" s="1">
        <f>E8/$D$14</f>
        <v>1.77818883395413E-2</v>
      </c>
      <c r="H8" s="5">
        <f xml:space="preserve"> 1/(4 * F8 / (PI() * $C$15 * $C$16))^0.5</f>
        <v>15.59062937603427</v>
      </c>
      <c r="I8" s="5">
        <f>1/(4*G8/(PI()*$D$15*$D$16))^0.5</f>
        <v>14.912681372626874</v>
      </c>
      <c r="T8">
        <f t="shared" si="4"/>
        <v>2.1360922310638991E-2</v>
      </c>
      <c r="U8">
        <f t="shared" si="5"/>
        <v>2.0960922310638994E-2</v>
      </c>
      <c r="V8">
        <f t="shared" si="6"/>
        <v>6.6567828945666679E-2</v>
      </c>
      <c r="W8">
        <f t="shared" si="0"/>
        <v>4.1567828945666678E-2</v>
      </c>
      <c r="X8">
        <f t="shared" si="7"/>
        <v>0.1220145796631176</v>
      </c>
      <c r="Y8">
        <f t="shared" si="8"/>
        <v>9.7014579663117606E-2</v>
      </c>
      <c r="Z8">
        <v>-0.4</v>
      </c>
      <c r="AA8" s="9"/>
      <c r="AB8">
        <f t="shared" si="9"/>
        <v>2.2369464217928153E-2</v>
      </c>
      <c r="AC8">
        <f t="shared" si="10"/>
        <v>2.1969464217928152E-2</v>
      </c>
      <c r="AD8">
        <f t="shared" si="11"/>
        <v>6.7576370852955842E-2</v>
      </c>
      <c r="AE8">
        <f t="shared" si="12"/>
        <v>4.257637085295584E-2</v>
      </c>
      <c r="AF8">
        <f t="shared" si="13"/>
        <v>0.12302312157040676</v>
      </c>
      <c r="AG8">
        <f t="shared" si="14"/>
        <v>9.8023121570406768E-2</v>
      </c>
      <c r="AH8">
        <v>-0.4</v>
      </c>
    </row>
    <row r="9" spans="1:40" x14ac:dyDescent="0.25">
      <c r="A9" s="3">
        <v>2E-3</v>
      </c>
      <c r="B9" s="2">
        <v>-2.6989999999999998</v>
      </c>
      <c r="C9" s="2">
        <v>1</v>
      </c>
      <c r="D9" s="1">
        <f>10^(B9+C9*LOG(C13))</f>
        <v>8.1994336654942543</v>
      </c>
      <c r="E9" s="1">
        <f>10^(B9+C9*LOG(D13))</f>
        <v>10.313287661696069</v>
      </c>
      <c r="F9" s="1">
        <f>D9/$C$14</f>
        <v>1.0845811726844252E-2</v>
      </c>
      <c r="G9" s="1">
        <f>E9/$D$14</f>
        <v>1.1854353634133412E-2</v>
      </c>
      <c r="H9" s="5">
        <f xml:space="preserve"> 1/(4 * F9 / (PI() * $C$15 * $C$16))^0.5</f>
        <v>19.094735526754963</v>
      </c>
      <c r="I9" s="5">
        <f>1/(4*G9/(PI()*$D$15*$D$16))^0.5</f>
        <v>18.264413830707522</v>
      </c>
      <c r="T9">
        <f t="shared" si="4"/>
        <v>1.6935561430228792E-2</v>
      </c>
      <c r="U9">
        <f t="shared" si="5"/>
        <v>1.6535561430228791E-2</v>
      </c>
      <c r="V9">
        <f t="shared" si="6"/>
        <v>6.1876946412431869E-2</v>
      </c>
      <c r="W9">
        <f t="shared" si="0"/>
        <v>3.6876946412431867E-2</v>
      </c>
      <c r="X9">
        <f t="shared" si="7"/>
        <v>0.117128243690998</v>
      </c>
      <c r="Y9">
        <f t="shared" si="8"/>
        <v>9.2128243690998007E-2</v>
      </c>
      <c r="Z9">
        <v>-0.3</v>
      </c>
      <c r="AA9" s="9"/>
      <c r="AB9">
        <f t="shared" si="9"/>
        <v>1.7944103337517951E-2</v>
      </c>
      <c r="AC9">
        <f t="shared" si="10"/>
        <v>1.7544103337517953E-2</v>
      </c>
      <c r="AD9">
        <f t="shared" si="11"/>
        <v>6.2885488319721031E-2</v>
      </c>
      <c r="AE9">
        <f t="shared" si="12"/>
        <v>3.7885488319721029E-2</v>
      </c>
      <c r="AF9">
        <f t="shared" si="13"/>
        <v>0.11813678559828716</v>
      </c>
      <c r="AG9">
        <f t="shared" si="14"/>
        <v>9.313678559828717E-2</v>
      </c>
      <c r="AH9">
        <v>-0.3</v>
      </c>
    </row>
    <row r="10" spans="1:40" x14ac:dyDescent="0.25">
      <c r="T10">
        <f t="shared" si="4"/>
        <v>1.3774589372792936E-2</v>
      </c>
      <c r="U10">
        <f t="shared" si="5"/>
        <v>1.3374589372792936E-2</v>
      </c>
      <c r="V10">
        <f t="shared" si="6"/>
        <v>5.8526316031549862E-2</v>
      </c>
      <c r="W10">
        <f t="shared" si="0"/>
        <v>3.352631603154986E-2</v>
      </c>
      <c r="X10">
        <f t="shared" si="7"/>
        <v>0.11363800371091258</v>
      </c>
      <c r="Y10">
        <f t="shared" si="8"/>
        <v>8.8638003710912586E-2</v>
      </c>
      <c r="Z10">
        <v>-0.2</v>
      </c>
      <c r="AA10" s="9"/>
      <c r="AB10">
        <f t="shared" si="9"/>
        <v>1.4783131280082096E-2</v>
      </c>
      <c r="AC10">
        <f t="shared" si="10"/>
        <v>1.4383131280082097E-2</v>
      </c>
      <c r="AD10">
        <f t="shared" si="11"/>
        <v>5.9534857938839024E-2</v>
      </c>
      <c r="AE10">
        <f t="shared" si="12"/>
        <v>3.4534857938839023E-2</v>
      </c>
      <c r="AF10">
        <f t="shared" si="13"/>
        <v>0.11464654561820174</v>
      </c>
      <c r="AG10">
        <f t="shared" si="14"/>
        <v>8.9646545618201748E-2</v>
      </c>
      <c r="AH10">
        <v>-0.2</v>
      </c>
    </row>
    <row r="11" spans="1:40" x14ac:dyDescent="0.25">
      <c r="T11">
        <f t="shared" si="4"/>
        <v>1.1878006138331423E-2</v>
      </c>
      <c r="U11">
        <f t="shared" si="5"/>
        <v>1.1478006138331423E-2</v>
      </c>
      <c r="V11">
        <f t="shared" si="6"/>
        <v>5.6515937803020652E-2</v>
      </c>
      <c r="W11">
        <f t="shared" si="0"/>
        <v>3.1515937803020651E-2</v>
      </c>
      <c r="X11">
        <f t="shared" si="7"/>
        <v>0.11154385972286132</v>
      </c>
      <c r="Y11">
        <f t="shared" si="8"/>
        <v>8.6543859722861327E-2</v>
      </c>
      <c r="Z11">
        <v>-0.1</v>
      </c>
      <c r="AA11" s="9"/>
      <c r="AB11">
        <f t="shared" si="9"/>
        <v>1.2886548045620583E-2</v>
      </c>
      <c r="AC11">
        <f t="shared" si="10"/>
        <v>1.2486548045620584E-2</v>
      </c>
      <c r="AD11">
        <f t="shared" si="11"/>
        <v>5.7524479710309814E-2</v>
      </c>
      <c r="AE11">
        <f t="shared" si="12"/>
        <v>3.2524479710309813E-2</v>
      </c>
      <c r="AF11">
        <f t="shared" si="13"/>
        <v>0.11255240163015048</v>
      </c>
      <c r="AG11">
        <f t="shared" si="14"/>
        <v>8.7552401630150489E-2</v>
      </c>
      <c r="AH11">
        <v>-0.1</v>
      </c>
    </row>
    <row r="12" spans="1:40" x14ac:dyDescent="0.25">
      <c r="B12" s="4"/>
      <c r="C12" s="4" t="s">
        <v>17</v>
      </c>
      <c r="D12" s="4" t="s">
        <v>5</v>
      </c>
      <c r="T12">
        <f t="shared" si="4"/>
        <v>1.1245811726844251E-2</v>
      </c>
      <c r="U12">
        <f t="shared" si="5"/>
        <v>1.0845811726844252E-2</v>
      </c>
      <c r="V12">
        <f t="shared" si="6"/>
        <v>5.5845811726844254E-2</v>
      </c>
      <c r="W12">
        <f t="shared" si="0"/>
        <v>3.0845811726844252E-2</v>
      </c>
      <c r="X12">
        <f t="shared" si="7"/>
        <v>0.11084581172684424</v>
      </c>
      <c r="Y12">
        <f t="shared" si="8"/>
        <v>8.5845811726844246E-2</v>
      </c>
      <c r="Z12">
        <v>0</v>
      </c>
      <c r="AA12" s="9"/>
      <c r="AB12">
        <f t="shared" si="9"/>
        <v>1.2254353634133412E-2</v>
      </c>
      <c r="AC12">
        <f t="shared" si="10"/>
        <v>1.1854353634133412E-2</v>
      </c>
      <c r="AD12">
        <f t="shared" si="11"/>
        <v>5.6854353634133416E-2</v>
      </c>
      <c r="AE12">
        <f t="shared" si="12"/>
        <v>3.1854353634133414E-2</v>
      </c>
      <c r="AF12">
        <f t="shared" si="13"/>
        <v>0.1118543536341334</v>
      </c>
      <c r="AG12">
        <f t="shared" si="14"/>
        <v>8.6854353634133408E-2</v>
      </c>
      <c r="AH12">
        <v>0</v>
      </c>
    </row>
    <row r="13" spans="1:40" x14ac:dyDescent="0.25">
      <c r="B13" s="3" t="s">
        <v>3</v>
      </c>
      <c r="C13" s="2">
        <v>4100</v>
      </c>
      <c r="D13" s="2">
        <v>5157</v>
      </c>
      <c r="O13">
        <f xml:space="preserve"> $M$4 + $O$4*P13^2</f>
        <v>0.12285841934448441</v>
      </c>
      <c r="P13">
        <v>-1</v>
      </c>
      <c r="T13">
        <f t="shared" si="4"/>
        <v>1.1878006138331423E-2</v>
      </c>
      <c r="U13">
        <f t="shared" si="5"/>
        <v>1.1478006138331423E-2</v>
      </c>
      <c r="V13">
        <f t="shared" si="6"/>
        <v>5.6515937803020652E-2</v>
      </c>
      <c r="W13">
        <f t="shared" si="0"/>
        <v>3.1515937803020651E-2</v>
      </c>
      <c r="X13">
        <f t="shared" si="7"/>
        <v>0.11154385972286132</v>
      </c>
      <c r="Y13">
        <f t="shared" si="8"/>
        <v>8.6543859722861327E-2</v>
      </c>
      <c r="Z13">
        <v>0.1</v>
      </c>
      <c r="AA13" s="9"/>
      <c r="AB13">
        <f t="shared" si="9"/>
        <v>1.2886548045620583E-2</v>
      </c>
      <c r="AC13">
        <f t="shared" si="10"/>
        <v>1.2486548045620584E-2</v>
      </c>
      <c r="AD13">
        <f t="shared" si="11"/>
        <v>5.7524479710309814E-2</v>
      </c>
      <c r="AE13">
        <f t="shared" si="12"/>
        <v>3.2524479710309813E-2</v>
      </c>
      <c r="AF13">
        <f t="shared" si="13"/>
        <v>0.11255240163015048</v>
      </c>
      <c r="AG13">
        <f t="shared" si="14"/>
        <v>8.7552401630150489E-2</v>
      </c>
      <c r="AH13">
        <v>0.1</v>
      </c>
    </row>
    <row r="14" spans="1:40" x14ac:dyDescent="0.25">
      <c r="B14" s="3" t="s">
        <v>4</v>
      </c>
      <c r="C14" s="2">
        <v>756</v>
      </c>
      <c r="D14" s="2">
        <v>870</v>
      </c>
      <c r="O14">
        <f t="shared" ref="O14:O41" si="16" xml:space="preserve"> $M$4 + $O$4*P14^2</f>
        <v>0.11012602389713277</v>
      </c>
      <c r="P14">
        <v>-0.9</v>
      </c>
      <c r="T14">
        <f t="shared" si="4"/>
        <v>1.3774589372792936E-2</v>
      </c>
      <c r="U14">
        <f t="shared" si="5"/>
        <v>1.3374589372792936E-2</v>
      </c>
      <c r="V14">
        <f t="shared" si="6"/>
        <v>5.8526316031549862E-2</v>
      </c>
      <c r="W14">
        <f t="shared" si="0"/>
        <v>3.352631603154986E-2</v>
      </c>
      <c r="X14">
        <f t="shared" si="7"/>
        <v>0.11363800371091258</v>
      </c>
      <c r="Y14">
        <f t="shared" si="8"/>
        <v>8.8638003710912586E-2</v>
      </c>
      <c r="Z14">
        <v>0.2</v>
      </c>
      <c r="AA14" s="9"/>
      <c r="AB14">
        <f t="shared" si="9"/>
        <v>1.4783131280082096E-2</v>
      </c>
      <c r="AC14">
        <f t="shared" si="10"/>
        <v>1.4383131280082097E-2</v>
      </c>
      <c r="AD14">
        <f t="shared" si="11"/>
        <v>5.9534857938839024E-2</v>
      </c>
      <c r="AE14">
        <f t="shared" si="12"/>
        <v>3.4534857938839023E-2</v>
      </c>
      <c r="AF14">
        <f t="shared" si="13"/>
        <v>0.11464654561820174</v>
      </c>
      <c r="AG14">
        <f t="shared" si="14"/>
        <v>8.9646545618201748E-2</v>
      </c>
      <c r="AH14">
        <v>0.2</v>
      </c>
    </row>
    <row r="15" spans="1:40" x14ac:dyDescent="0.25">
      <c r="B15" s="3" t="s">
        <v>8</v>
      </c>
      <c r="C15" s="2">
        <v>9.5</v>
      </c>
      <c r="D15" s="2">
        <v>9.5</v>
      </c>
      <c r="O15">
        <f t="shared" si="16"/>
        <v>9.873388060213395E-2</v>
      </c>
      <c r="P15">
        <v>-0.8</v>
      </c>
      <c r="T15">
        <f t="shared" si="4"/>
        <v>1.6935561430228792E-2</v>
      </c>
      <c r="U15">
        <f t="shared" si="5"/>
        <v>1.6535561430228791E-2</v>
      </c>
      <c r="V15">
        <f t="shared" si="6"/>
        <v>6.1876946412431869E-2</v>
      </c>
      <c r="W15">
        <f t="shared" si="0"/>
        <v>3.6876946412431867E-2</v>
      </c>
      <c r="X15">
        <f t="shared" si="7"/>
        <v>0.117128243690998</v>
      </c>
      <c r="Y15">
        <f t="shared" si="8"/>
        <v>9.2128243690998007E-2</v>
      </c>
      <c r="Z15">
        <v>0.3</v>
      </c>
      <c r="AA15" s="9"/>
      <c r="AB15">
        <f t="shared" si="9"/>
        <v>1.7944103337517951E-2</v>
      </c>
      <c r="AC15">
        <f t="shared" si="10"/>
        <v>1.7544103337517953E-2</v>
      </c>
      <c r="AD15">
        <f t="shared" si="11"/>
        <v>6.2885488319721031E-2</v>
      </c>
      <c r="AE15">
        <f t="shared" si="12"/>
        <v>3.7885488319721029E-2</v>
      </c>
      <c r="AF15">
        <f t="shared" si="13"/>
        <v>0.11813678559828716</v>
      </c>
      <c r="AG15">
        <f t="shared" si="14"/>
        <v>9.313678559828717E-2</v>
      </c>
      <c r="AH15">
        <v>0.3</v>
      </c>
    </row>
    <row r="16" spans="1:40" x14ac:dyDescent="0.25">
      <c r="B16" s="3" t="s">
        <v>11</v>
      </c>
      <c r="C16" s="2">
        <v>0.53</v>
      </c>
      <c r="D16" s="2">
        <v>0.53</v>
      </c>
      <c r="O16">
        <f t="shared" si="16"/>
        <v>8.8681989459487923E-2</v>
      </c>
      <c r="P16">
        <v>-0.7</v>
      </c>
      <c r="T16">
        <f t="shared" si="4"/>
        <v>2.1360922310638991E-2</v>
      </c>
      <c r="U16">
        <f t="shared" si="5"/>
        <v>2.0960922310638994E-2</v>
      </c>
      <c r="V16">
        <f t="shared" si="6"/>
        <v>6.6567828945666679E-2</v>
      </c>
      <c r="W16">
        <f t="shared" si="0"/>
        <v>4.1567828945666678E-2</v>
      </c>
      <c r="X16">
        <f t="shared" si="7"/>
        <v>0.1220145796631176</v>
      </c>
      <c r="Y16">
        <f t="shared" si="8"/>
        <v>9.7014579663117606E-2</v>
      </c>
      <c r="Z16">
        <v>0.4</v>
      </c>
      <c r="AA16" s="9"/>
      <c r="AB16">
        <f t="shared" si="9"/>
        <v>2.2369464217928153E-2</v>
      </c>
      <c r="AC16">
        <f t="shared" si="10"/>
        <v>2.1969464217928152E-2</v>
      </c>
      <c r="AD16">
        <f t="shared" si="11"/>
        <v>6.7576370852955842E-2</v>
      </c>
      <c r="AE16">
        <f t="shared" si="12"/>
        <v>4.257637085295584E-2</v>
      </c>
      <c r="AF16">
        <f t="shared" si="13"/>
        <v>0.12302312157040676</v>
      </c>
      <c r="AG16">
        <f t="shared" si="14"/>
        <v>9.8023121570406768E-2</v>
      </c>
      <c r="AH16">
        <v>0.4</v>
      </c>
    </row>
    <row r="17" spans="2:34" x14ac:dyDescent="0.25">
      <c r="B17" s="3" t="s">
        <v>9</v>
      </c>
      <c r="C17" s="2">
        <v>0.5</v>
      </c>
      <c r="D17" s="2">
        <v>0.5</v>
      </c>
      <c r="O17">
        <f t="shared" si="16"/>
        <v>7.9970350469194706E-2</v>
      </c>
      <c r="P17">
        <v>-0.6</v>
      </c>
      <c r="T17">
        <f t="shared" si="4"/>
        <v>2.705067201402353E-2</v>
      </c>
      <c r="U17">
        <f t="shared" si="5"/>
        <v>2.6650672014023529E-2</v>
      </c>
      <c r="V17">
        <f t="shared" si="6"/>
        <v>7.2598963631254287E-2</v>
      </c>
      <c r="W17">
        <f t="shared" si="0"/>
        <v>4.7598963631254293E-2</v>
      </c>
      <c r="X17">
        <f t="shared" si="7"/>
        <v>0.12829701162727136</v>
      </c>
      <c r="Y17">
        <f t="shared" si="8"/>
        <v>0.10329701162727137</v>
      </c>
      <c r="Z17">
        <v>0.5</v>
      </c>
      <c r="AA17" s="9"/>
      <c r="AB17">
        <f t="shared" si="9"/>
        <v>2.8059213921312689E-2</v>
      </c>
      <c r="AC17">
        <f t="shared" si="10"/>
        <v>2.7659213921312688E-2</v>
      </c>
      <c r="AD17">
        <f t="shared" si="11"/>
        <v>7.360750553854345E-2</v>
      </c>
      <c r="AE17">
        <f t="shared" si="12"/>
        <v>4.8607505538543455E-2</v>
      </c>
      <c r="AF17">
        <f t="shared" si="13"/>
        <v>0.12930555353456052</v>
      </c>
      <c r="AG17">
        <f t="shared" si="14"/>
        <v>0.10430555353456053</v>
      </c>
      <c r="AH17">
        <v>0.5</v>
      </c>
    </row>
    <row r="18" spans="2:34" x14ac:dyDescent="0.25">
      <c r="B18" s="3" t="s">
        <v>10</v>
      </c>
      <c r="C18" s="2">
        <v>0.48</v>
      </c>
      <c r="D18" s="2">
        <v>0.48</v>
      </c>
      <c r="O18">
        <f t="shared" si="16"/>
        <v>7.2598963631254287E-2</v>
      </c>
      <c r="P18">
        <v>-0.5</v>
      </c>
      <c r="T18">
        <f t="shared" si="4"/>
        <v>3.4004810540382409E-2</v>
      </c>
      <c r="U18">
        <f t="shared" si="5"/>
        <v>3.3604810540382411E-2</v>
      </c>
      <c r="V18">
        <f t="shared" si="6"/>
        <v>7.9970350469194706E-2</v>
      </c>
      <c r="W18">
        <f t="shared" si="0"/>
        <v>5.4970350469194705E-2</v>
      </c>
      <c r="X18">
        <f t="shared" si="7"/>
        <v>0.13597553958345929</v>
      </c>
      <c r="Y18">
        <f t="shared" si="8"/>
        <v>0.11097553958345929</v>
      </c>
      <c r="Z18">
        <v>0.6</v>
      </c>
      <c r="AA18" s="9"/>
      <c r="AB18">
        <f t="shared" si="9"/>
        <v>3.5013352447671571E-2</v>
      </c>
      <c r="AC18">
        <f t="shared" si="10"/>
        <v>3.4613352447671573E-2</v>
      </c>
      <c r="AD18">
        <f t="shared" si="11"/>
        <v>8.0978892376483869E-2</v>
      </c>
      <c r="AE18">
        <f t="shared" si="12"/>
        <v>5.5978892376483867E-2</v>
      </c>
      <c r="AF18">
        <f t="shared" si="13"/>
        <v>0.13698408149074845</v>
      </c>
      <c r="AG18">
        <f t="shared" si="14"/>
        <v>0.11198408149074845</v>
      </c>
      <c r="AH18">
        <v>0.6</v>
      </c>
    </row>
    <row r="19" spans="2:34" x14ac:dyDescent="0.25">
      <c r="B19" s="3" t="s">
        <v>68</v>
      </c>
      <c r="C19" s="2">
        <f xml:space="preserve"> SQRT(C15*C14)</f>
        <v>84.74668135095321</v>
      </c>
      <c r="D19" s="2">
        <f xml:space="preserve"> SQRT(D15*D14)</f>
        <v>90.912045406535654</v>
      </c>
      <c r="O19">
        <f t="shared" si="16"/>
        <v>6.6567828945666679E-2</v>
      </c>
      <c r="P19">
        <v>-0.4</v>
      </c>
      <c r="T19">
        <f t="shared" si="4"/>
        <v>4.2223337889715627E-2</v>
      </c>
      <c r="U19">
        <f t="shared" si="5"/>
        <v>4.182333788971563E-2</v>
      </c>
      <c r="V19">
        <f t="shared" si="6"/>
        <v>8.8681989459487923E-2</v>
      </c>
      <c r="W19">
        <f t="shared" si="0"/>
        <v>6.3681989459487914E-2</v>
      </c>
      <c r="X19">
        <f t="shared" si="7"/>
        <v>0.1450501635316814</v>
      </c>
      <c r="Y19">
        <f t="shared" si="8"/>
        <v>0.12005016353168141</v>
      </c>
      <c r="Z19">
        <v>0.7</v>
      </c>
      <c r="AA19" s="9"/>
      <c r="AB19">
        <f t="shared" si="9"/>
        <v>4.3231879797004789E-2</v>
      </c>
      <c r="AC19">
        <f t="shared" si="10"/>
        <v>4.2831879797004792E-2</v>
      </c>
      <c r="AD19">
        <f t="shared" si="11"/>
        <v>8.9690531366777085E-2</v>
      </c>
      <c r="AE19">
        <f t="shared" si="12"/>
        <v>6.4690531366777076E-2</v>
      </c>
      <c r="AF19">
        <f t="shared" si="13"/>
        <v>0.14605870543897057</v>
      </c>
      <c r="AG19">
        <f t="shared" si="14"/>
        <v>0.12105870543897057</v>
      </c>
      <c r="AH19">
        <v>0.7</v>
      </c>
    </row>
    <row r="20" spans="2:34" x14ac:dyDescent="0.25">
      <c r="O20">
        <f t="shared" si="16"/>
        <v>6.1876946412431869E-2</v>
      </c>
      <c r="P20">
        <v>-0.3</v>
      </c>
      <c r="T20">
        <f t="shared" si="4"/>
        <v>5.1706254062023213E-2</v>
      </c>
      <c r="U20">
        <f t="shared" si="5"/>
        <v>5.1306254062023215E-2</v>
      </c>
      <c r="V20">
        <f t="shared" si="6"/>
        <v>9.873388060213395E-2</v>
      </c>
      <c r="W20">
        <f t="shared" si="0"/>
        <v>7.3733880602133955E-2</v>
      </c>
      <c r="X20">
        <f t="shared" si="7"/>
        <v>0.15552088347193768</v>
      </c>
      <c r="Y20">
        <f t="shared" si="8"/>
        <v>0.13052088347193769</v>
      </c>
      <c r="Z20">
        <v>0.8</v>
      </c>
      <c r="AA20" s="9"/>
      <c r="AB20">
        <f t="shared" si="9"/>
        <v>5.2714795969312375E-2</v>
      </c>
      <c r="AC20">
        <f t="shared" si="10"/>
        <v>5.2314795969312371E-2</v>
      </c>
      <c r="AD20">
        <f t="shared" si="11"/>
        <v>9.9742422509423112E-2</v>
      </c>
      <c r="AE20">
        <f t="shared" si="12"/>
        <v>7.4742422509423118E-2</v>
      </c>
      <c r="AF20">
        <f t="shared" si="13"/>
        <v>0.15652942537922684</v>
      </c>
      <c r="AG20">
        <f t="shared" si="14"/>
        <v>0.13152942537922685</v>
      </c>
      <c r="AH20">
        <v>0.8</v>
      </c>
    </row>
    <row r="21" spans="2:34" x14ac:dyDescent="0.25">
      <c r="O21">
        <f t="shared" si="16"/>
        <v>5.8526316031549862E-2</v>
      </c>
      <c r="P21">
        <v>-0.2</v>
      </c>
      <c r="T21">
        <f t="shared" si="4"/>
        <v>6.2453559057305118E-2</v>
      </c>
      <c r="U21">
        <f t="shared" si="5"/>
        <v>6.2053559057305113E-2</v>
      </c>
      <c r="V21">
        <f t="shared" si="6"/>
        <v>0.11012602389713277</v>
      </c>
      <c r="W21">
        <f t="shared" si="0"/>
        <v>8.512602389713278E-2</v>
      </c>
      <c r="X21">
        <f t="shared" si="7"/>
        <v>0.16738769940422812</v>
      </c>
      <c r="Y21">
        <f t="shared" si="8"/>
        <v>0.14238769940422813</v>
      </c>
      <c r="Z21">
        <v>0.9</v>
      </c>
      <c r="AA21" s="9"/>
      <c r="AB21">
        <f t="shared" si="9"/>
        <v>6.3462100964594273E-2</v>
      </c>
      <c r="AC21">
        <f t="shared" si="10"/>
        <v>6.3062100964594275E-2</v>
      </c>
      <c r="AD21">
        <f t="shared" si="11"/>
        <v>0.11113456580442194</v>
      </c>
      <c r="AE21">
        <f t="shared" si="12"/>
        <v>8.6134565804421942E-2</v>
      </c>
      <c r="AF21">
        <f t="shared" si="13"/>
        <v>0.16839624131151729</v>
      </c>
      <c r="AG21">
        <f t="shared" si="14"/>
        <v>0.14339624131151729</v>
      </c>
      <c r="AH21">
        <v>0.9</v>
      </c>
    </row>
    <row r="22" spans="2:34" x14ac:dyDescent="0.25">
      <c r="O22">
        <f t="shared" si="16"/>
        <v>5.6515937803020652E-2</v>
      </c>
      <c r="P22">
        <v>-0.1</v>
      </c>
      <c r="T22">
        <f t="shared" si="4"/>
        <v>7.4465252875561355E-2</v>
      </c>
      <c r="U22">
        <f t="shared" si="5"/>
        <v>7.4065252875561358E-2</v>
      </c>
      <c r="V22">
        <f t="shared" si="6"/>
        <v>0.12285841934448441</v>
      </c>
      <c r="W22">
        <f t="shared" si="0"/>
        <v>9.7858419344484401E-2</v>
      </c>
      <c r="X22">
        <f t="shared" si="7"/>
        <v>0.18065061132855273</v>
      </c>
      <c r="Y22">
        <f t="shared" si="8"/>
        <v>0.15565061132855273</v>
      </c>
      <c r="Z22">
        <v>1</v>
      </c>
      <c r="AA22" s="9"/>
      <c r="AB22">
        <f t="shared" si="9"/>
        <v>7.5473794782850517E-2</v>
      </c>
      <c r="AC22">
        <f t="shared" si="10"/>
        <v>7.507379478285052E-2</v>
      </c>
      <c r="AD22">
        <f t="shared" si="11"/>
        <v>0.12386696125177357</v>
      </c>
      <c r="AE22">
        <f t="shared" si="12"/>
        <v>9.8866961251773564E-2</v>
      </c>
      <c r="AF22">
        <f t="shared" si="13"/>
        <v>0.18165915323584189</v>
      </c>
      <c r="AG22">
        <f t="shared" si="14"/>
        <v>0.1566591532358419</v>
      </c>
      <c r="AH22">
        <v>1</v>
      </c>
    </row>
    <row r="23" spans="2:34" x14ac:dyDescent="0.25">
      <c r="O23">
        <f t="shared" si="16"/>
        <v>5.5845811726844254E-2</v>
      </c>
      <c r="P23">
        <v>0</v>
      </c>
      <c r="T23">
        <f t="shared" si="4"/>
        <v>8.774133551679196E-2</v>
      </c>
      <c r="U23">
        <f t="shared" si="5"/>
        <v>8.7341335516791963E-2</v>
      </c>
      <c r="V23">
        <f t="shared" si="6"/>
        <v>0.13693106694418886</v>
      </c>
      <c r="W23">
        <f t="shared" si="0"/>
        <v>0.11193106694418885</v>
      </c>
      <c r="X23">
        <f t="shared" si="7"/>
        <v>0.19530961924491153</v>
      </c>
      <c r="Y23">
        <f t="shared" si="8"/>
        <v>0.17030961924491153</v>
      </c>
      <c r="Z23">
        <v>1.1000000000000001</v>
      </c>
      <c r="AA23" s="9"/>
      <c r="AB23">
        <f t="shared" si="9"/>
        <v>8.8749877424081122E-2</v>
      </c>
      <c r="AC23">
        <f t="shared" si="10"/>
        <v>8.8349877424081125E-2</v>
      </c>
      <c r="AD23">
        <f t="shared" si="11"/>
        <v>0.13793960885147802</v>
      </c>
      <c r="AE23">
        <f t="shared" si="12"/>
        <v>0.11293960885147801</v>
      </c>
      <c r="AF23">
        <f t="shared" si="13"/>
        <v>0.19631816115220069</v>
      </c>
      <c r="AG23">
        <f t="shared" si="14"/>
        <v>0.17131816115220069</v>
      </c>
      <c r="AH23">
        <v>1.1000000000000001</v>
      </c>
    </row>
    <row r="24" spans="2:34" x14ac:dyDescent="0.25">
      <c r="O24">
        <f t="shared" si="16"/>
        <v>5.6515937803020652E-2</v>
      </c>
      <c r="P24">
        <v>0.1</v>
      </c>
      <c r="T24">
        <f t="shared" si="4"/>
        <v>0.10228180698099688</v>
      </c>
      <c r="U24">
        <f t="shared" si="5"/>
        <v>0.10188180698099689</v>
      </c>
      <c r="V24">
        <f t="shared" si="6"/>
        <v>0.15234396669624606</v>
      </c>
      <c r="W24">
        <f t="shared" si="0"/>
        <v>0.12734396669624606</v>
      </c>
      <c r="X24">
        <f t="shared" si="7"/>
        <v>0.21136472315330446</v>
      </c>
      <c r="Y24">
        <f t="shared" si="8"/>
        <v>0.18636472315330446</v>
      </c>
      <c r="Z24">
        <v>1.2</v>
      </c>
      <c r="AA24" s="9"/>
      <c r="AB24">
        <f t="shared" si="9"/>
        <v>0.10329034888828605</v>
      </c>
      <c r="AC24">
        <f t="shared" si="10"/>
        <v>0.10289034888828605</v>
      </c>
      <c r="AD24">
        <f t="shared" si="11"/>
        <v>0.15335250860353522</v>
      </c>
      <c r="AE24">
        <f t="shared" si="12"/>
        <v>0.12835250860353523</v>
      </c>
      <c r="AF24">
        <f t="shared" si="13"/>
        <v>0.21237326506059362</v>
      </c>
      <c r="AG24">
        <f t="shared" si="14"/>
        <v>0.18737326506059362</v>
      </c>
      <c r="AH24">
        <v>1.2</v>
      </c>
    </row>
    <row r="25" spans="2:34" x14ac:dyDescent="0.25">
      <c r="O25">
        <f t="shared" si="16"/>
        <v>5.8526316031549862E-2</v>
      </c>
      <c r="P25">
        <v>0.2</v>
      </c>
      <c r="T25">
        <f t="shared" si="4"/>
        <v>0.11808666726817617</v>
      </c>
      <c r="U25">
        <f t="shared" si="5"/>
        <v>0.11768666726817617</v>
      </c>
      <c r="V25">
        <f t="shared" si="6"/>
        <v>0.16909711860065613</v>
      </c>
      <c r="W25">
        <f t="shared" si="0"/>
        <v>0.1440971186006561</v>
      </c>
      <c r="X25">
        <f t="shared" si="7"/>
        <v>0.22881592305373161</v>
      </c>
      <c r="Y25">
        <f t="shared" si="8"/>
        <v>0.20381592305373158</v>
      </c>
      <c r="Z25">
        <v>1.3</v>
      </c>
      <c r="AA25" s="9"/>
      <c r="AB25">
        <f t="shared" si="9"/>
        <v>0.11909520917546533</v>
      </c>
      <c r="AC25">
        <f t="shared" si="10"/>
        <v>0.11869520917546533</v>
      </c>
      <c r="AD25">
        <f t="shared" si="11"/>
        <v>0.17010566050794529</v>
      </c>
      <c r="AE25">
        <f t="shared" si="12"/>
        <v>0.14510566050794527</v>
      </c>
      <c r="AF25">
        <f t="shared" si="13"/>
        <v>0.22982446496102077</v>
      </c>
      <c r="AG25">
        <f t="shared" si="14"/>
        <v>0.20482446496102075</v>
      </c>
      <c r="AH25">
        <v>1.3</v>
      </c>
    </row>
    <row r="26" spans="2:34" x14ac:dyDescent="0.25">
      <c r="D26" s="12" t="s">
        <v>12</v>
      </c>
      <c r="E26" s="12"/>
      <c r="F26" s="12"/>
      <c r="G26" s="12"/>
      <c r="H26" s="12"/>
      <c r="I26" s="12"/>
      <c r="O26">
        <f t="shared" si="16"/>
        <v>6.1876946412431869E-2</v>
      </c>
      <c r="P26">
        <v>0.3</v>
      </c>
      <c r="T26">
        <f t="shared" si="4"/>
        <v>0.13515591637832977</v>
      </c>
      <c r="U26">
        <f t="shared" si="5"/>
        <v>0.13475591637832976</v>
      </c>
      <c r="V26">
        <f t="shared" si="6"/>
        <v>0.18719052265741892</v>
      </c>
      <c r="W26">
        <f t="shared" si="0"/>
        <v>0.16219052265741893</v>
      </c>
      <c r="X26">
        <f t="shared" si="7"/>
        <v>0.24766321894619286</v>
      </c>
      <c r="Y26">
        <f t="shared" si="8"/>
        <v>0.22266321894619287</v>
      </c>
      <c r="Z26">
        <v>1.4</v>
      </c>
      <c r="AA26" s="9"/>
      <c r="AB26">
        <f t="shared" si="9"/>
        <v>0.13616445828561893</v>
      </c>
      <c r="AC26">
        <f t="shared" si="10"/>
        <v>0.13576445828561892</v>
      </c>
      <c r="AD26">
        <f t="shared" si="11"/>
        <v>0.18819906456470809</v>
      </c>
      <c r="AE26">
        <f t="shared" si="12"/>
        <v>0.16319906456470809</v>
      </c>
      <c r="AF26">
        <f t="shared" si="13"/>
        <v>0.24867176085348203</v>
      </c>
      <c r="AG26">
        <f t="shared" si="14"/>
        <v>0.22367176085348203</v>
      </c>
      <c r="AH26">
        <v>1.4</v>
      </c>
    </row>
    <row r="27" spans="2:34" x14ac:dyDescent="0.25">
      <c r="F27" s="10"/>
      <c r="G27" s="10"/>
      <c r="H27" s="10"/>
      <c r="I27" s="10"/>
      <c r="O27">
        <f t="shared" si="16"/>
        <v>6.6567828945666679E-2</v>
      </c>
      <c r="P27">
        <v>0.4</v>
      </c>
      <c r="T27">
        <f t="shared" si="4"/>
        <v>0.15348955431145775</v>
      </c>
      <c r="U27">
        <f t="shared" si="5"/>
        <v>0.15308955431145777</v>
      </c>
      <c r="V27">
        <f t="shared" si="6"/>
        <v>0.20662417886653459</v>
      </c>
      <c r="W27">
        <f t="shared" si="0"/>
        <v>0.18162417886653459</v>
      </c>
      <c r="X27">
        <f t="shared" si="7"/>
        <v>0.26790661083068834</v>
      </c>
      <c r="Y27">
        <f t="shared" si="8"/>
        <v>0.24290661083068835</v>
      </c>
      <c r="Z27">
        <v>1.5</v>
      </c>
      <c r="AA27" s="9"/>
      <c r="AB27">
        <f t="shared" si="9"/>
        <v>0.15449809621874691</v>
      </c>
      <c r="AC27">
        <f t="shared" si="10"/>
        <v>0.15409809621874693</v>
      </c>
      <c r="AD27">
        <f t="shared" si="11"/>
        <v>0.20763272077382375</v>
      </c>
      <c r="AE27">
        <f t="shared" si="12"/>
        <v>0.18263272077382375</v>
      </c>
      <c r="AF27">
        <f t="shared" si="13"/>
        <v>0.2689151527379775</v>
      </c>
      <c r="AG27">
        <f t="shared" si="14"/>
        <v>0.24391515273797751</v>
      </c>
      <c r="AH27">
        <v>1.5</v>
      </c>
    </row>
    <row r="28" spans="2:34" x14ac:dyDescent="0.25">
      <c r="E28" t="s">
        <v>13</v>
      </c>
      <c r="F28" t="s">
        <v>14</v>
      </c>
      <c r="O28">
        <f t="shared" si="16"/>
        <v>7.2598963631254287E-2</v>
      </c>
      <c r="P28">
        <v>0.5</v>
      </c>
      <c r="T28">
        <f t="shared" si="4"/>
        <v>0.17308758106756009</v>
      </c>
      <c r="U28">
        <f t="shared" si="5"/>
        <v>0.1726875810675601</v>
      </c>
      <c r="V28">
        <f t="shared" si="6"/>
        <v>0.22739808722800306</v>
      </c>
      <c r="W28">
        <f t="shared" si="0"/>
        <v>0.20239808722800307</v>
      </c>
      <c r="X28">
        <f t="shared" si="7"/>
        <v>0.28954609870721804</v>
      </c>
      <c r="Y28">
        <f t="shared" si="8"/>
        <v>0.26454609870721801</v>
      </c>
      <c r="Z28">
        <v>1.6</v>
      </c>
      <c r="AA28" s="9"/>
      <c r="AB28">
        <f t="shared" si="9"/>
        <v>0.17409612297484925</v>
      </c>
      <c r="AC28">
        <f t="shared" si="10"/>
        <v>0.17369612297484927</v>
      </c>
      <c r="AD28">
        <f t="shared" si="11"/>
        <v>0.22840662913529222</v>
      </c>
      <c r="AE28">
        <f t="shared" si="12"/>
        <v>0.20340662913529223</v>
      </c>
      <c r="AF28">
        <f t="shared" si="13"/>
        <v>0.2905546406145072</v>
      </c>
      <c r="AG28">
        <f t="shared" si="14"/>
        <v>0.26555464061450718</v>
      </c>
      <c r="AH28">
        <v>1.6</v>
      </c>
    </row>
    <row r="29" spans="2:34" x14ac:dyDescent="0.25">
      <c r="E29">
        <v>59000</v>
      </c>
      <c r="F29">
        <v>95</v>
      </c>
      <c r="O29">
        <f t="shared" si="16"/>
        <v>7.9970350469194706E-2</v>
      </c>
      <c r="P29">
        <v>0.6</v>
      </c>
      <c r="T29">
        <f t="shared" si="4"/>
        <v>0.19394999664663667</v>
      </c>
      <c r="U29">
        <f t="shared" si="5"/>
        <v>0.19354999664663669</v>
      </c>
      <c r="V29">
        <f t="shared" si="6"/>
        <v>0.24951224774182426</v>
      </c>
      <c r="W29">
        <f t="shared" si="0"/>
        <v>0.22451224774182427</v>
      </c>
      <c r="X29">
        <f t="shared" si="7"/>
        <v>0.31258168257578178</v>
      </c>
      <c r="Y29">
        <f t="shared" si="8"/>
        <v>0.28758168257578176</v>
      </c>
      <c r="Z29">
        <v>1.7</v>
      </c>
      <c r="AA29" s="9"/>
      <c r="AB29">
        <f t="shared" si="9"/>
        <v>0.19495853855392584</v>
      </c>
      <c r="AC29">
        <f t="shared" si="10"/>
        <v>0.19455853855392585</v>
      </c>
      <c r="AD29">
        <f t="shared" si="11"/>
        <v>0.25052078964911345</v>
      </c>
      <c r="AE29">
        <f t="shared" si="12"/>
        <v>0.22552078964911343</v>
      </c>
      <c r="AF29">
        <f t="shared" si="13"/>
        <v>0.31359022448307095</v>
      </c>
      <c r="AG29">
        <f t="shared" si="14"/>
        <v>0.28859022448307092</v>
      </c>
      <c r="AH29">
        <v>1.7</v>
      </c>
    </row>
    <row r="30" spans="2:34" x14ac:dyDescent="0.25">
      <c r="D30" t="s">
        <v>15</v>
      </c>
      <c r="E30" s="10">
        <f>E29/F29</f>
        <v>621.0526315789474</v>
      </c>
      <c r="F30" s="10"/>
      <c r="H30" s="10"/>
      <c r="I30" s="10"/>
      <c r="O30">
        <f t="shared" si="16"/>
        <v>8.8681989459487923E-2</v>
      </c>
      <c r="P30">
        <v>0.7</v>
      </c>
      <c r="T30">
        <f t="shared" si="4"/>
        <v>0.21607680104868771</v>
      </c>
      <c r="U30">
        <f t="shared" si="5"/>
        <v>0.21567680104868772</v>
      </c>
      <c r="V30">
        <f t="shared" si="6"/>
        <v>0.27296666040799838</v>
      </c>
      <c r="W30">
        <f t="shared" si="0"/>
        <v>0.24796666040799836</v>
      </c>
      <c r="X30">
        <f t="shared" si="7"/>
        <v>0.33701336243637975</v>
      </c>
      <c r="Y30">
        <f t="shared" si="8"/>
        <v>0.31201336243637978</v>
      </c>
      <c r="Z30">
        <v>1.8</v>
      </c>
      <c r="AA30" s="9"/>
      <c r="AB30">
        <f t="shared" si="9"/>
        <v>0.21708534295597687</v>
      </c>
      <c r="AC30">
        <f t="shared" si="10"/>
        <v>0.21668534295597688</v>
      </c>
      <c r="AD30">
        <f t="shared" si="11"/>
        <v>0.27397520231528755</v>
      </c>
      <c r="AE30">
        <f t="shared" si="12"/>
        <v>0.24897520231528752</v>
      </c>
      <c r="AF30">
        <f t="shared" si="13"/>
        <v>0.33802190434366891</v>
      </c>
      <c r="AG30">
        <f t="shared" si="14"/>
        <v>0.31302190434366894</v>
      </c>
      <c r="AH30">
        <v>1.8</v>
      </c>
    </row>
    <row r="31" spans="2:34" x14ac:dyDescent="0.25">
      <c r="O31">
        <f t="shared" si="16"/>
        <v>9.873388060213395E-2</v>
      </c>
      <c r="P31">
        <v>0.8</v>
      </c>
    </row>
    <row r="32" spans="2:34" x14ac:dyDescent="0.25">
      <c r="O32">
        <f t="shared" si="16"/>
        <v>0.11012602389713277</v>
      </c>
      <c r="P32">
        <v>0.9</v>
      </c>
    </row>
    <row r="33" spans="5:16" x14ac:dyDescent="0.25">
      <c r="O33">
        <f t="shared" si="16"/>
        <v>0.12285841934448441</v>
      </c>
      <c r="P33">
        <v>1</v>
      </c>
    </row>
    <row r="34" spans="5:16" x14ac:dyDescent="0.25">
      <c r="O34">
        <f t="shared" si="16"/>
        <v>0.13693106694418886</v>
      </c>
      <c r="P34">
        <v>1.1000000000000001</v>
      </c>
    </row>
    <row r="35" spans="5:16" x14ac:dyDescent="0.25">
      <c r="O35">
        <f t="shared" si="16"/>
        <v>0.15234396669624606</v>
      </c>
      <c r="P35">
        <v>1.2</v>
      </c>
    </row>
    <row r="36" spans="5:16" x14ac:dyDescent="0.25">
      <c r="E36" s="12" t="s">
        <v>16</v>
      </c>
      <c r="F36" s="12"/>
      <c r="G36" s="12"/>
      <c r="H36" s="12"/>
      <c r="I36" s="12"/>
      <c r="J36" s="12"/>
      <c r="O36">
        <f t="shared" si="16"/>
        <v>0.16909711860065613</v>
      </c>
      <c r="P36">
        <v>1.3</v>
      </c>
    </row>
    <row r="37" spans="5:16" x14ac:dyDescent="0.25">
      <c r="G37" s="10"/>
      <c r="H37" s="10"/>
      <c r="I37" s="10"/>
      <c r="J37" s="10"/>
      <c r="O37">
        <f t="shared" si="16"/>
        <v>0.18719052265741892</v>
      </c>
      <c r="P37">
        <v>1.4</v>
      </c>
    </row>
    <row r="38" spans="5:16" x14ac:dyDescent="0.25">
      <c r="F38" t="s">
        <v>13</v>
      </c>
      <c r="G38" t="s">
        <v>14</v>
      </c>
      <c r="O38">
        <f t="shared" si="16"/>
        <v>0.20662417886653459</v>
      </c>
      <c r="P38">
        <v>1.5</v>
      </c>
    </row>
    <row r="39" spans="5:16" x14ac:dyDescent="0.25">
      <c r="F39">
        <v>80000</v>
      </c>
      <c r="G39">
        <v>105.4</v>
      </c>
      <c r="O39">
        <f t="shared" si="16"/>
        <v>0.22739808722800306</v>
      </c>
      <c r="P39">
        <v>1.6</v>
      </c>
    </row>
    <row r="40" spans="5:16" x14ac:dyDescent="0.25">
      <c r="E40" t="s">
        <v>15</v>
      </c>
      <c r="F40" s="10">
        <f>F39/G39</f>
        <v>759.01328273244781</v>
      </c>
      <c r="G40" s="10"/>
      <c r="I40" s="10"/>
      <c r="J40" s="10"/>
      <c r="O40">
        <f t="shared" si="16"/>
        <v>0.24951224774182426</v>
      </c>
      <c r="P40">
        <v>1.7</v>
      </c>
    </row>
    <row r="41" spans="5:16" x14ac:dyDescent="0.25">
      <c r="O41">
        <f t="shared" si="16"/>
        <v>0.27296666040799838</v>
      </c>
      <c r="P41">
        <v>1.8</v>
      </c>
    </row>
    <row r="51" spans="4:17" x14ac:dyDescent="0.25">
      <c r="D51" s="12" t="s">
        <v>12</v>
      </c>
      <c r="E51" s="12"/>
      <c r="F51" s="12"/>
      <c r="G51" s="12"/>
      <c r="H51" s="12"/>
      <c r="I51" s="12"/>
      <c r="L51" s="12" t="s">
        <v>16</v>
      </c>
      <c r="M51" s="12"/>
      <c r="N51" s="12"/>
      <c r="O51" s="12"/>
      <c r="P51" s="12"/>
      <c r="Q51" s="12"/>
    </row>
    <row r="52" spans="4:17" x14ac:dyDescent="0.25">
      <c r="F52" s="10" t="s">
        <v>20</v>
      </c>
      <c r="G52" s="10"/>
      <c r="H52" s="10" t="s">
        <v>21</v>
      </c>
      <c r="I52" s="10"/>
      <c r="N52" s="10" t="s">
        <v>20</v>
      </c>
      <c r="O52" s="10"/>
      <c r="P52" s="10" t="s">
        <v>21</v>
      </c>
      <c r="Q52" s="10"/>
    </row>
    <row r="53" spans="4:17" x14ac:dyDescent="0.25">
      <c r="E53" t="s">
        <v>13</v>
      </c>
      <c r="F53" t="s">
        <v>22</v>
      </c>
      <c r="G53" t="s">
        <v>23</v>
      </c>
      <c r="H53" t="s">
        <v>22</v>
      </c>
      <c r="I53" t="s">
        <v>23</v>
      </c>
      <c r="M53" t="s">
        <v>13</v>
      </c>
      <c r="N53" t="s">
        <v>22</v>
      </c>
      <c r="O53" t="s">
        <v>23</v>
      </c>
      <c r="P53" t="s">
        <v>22</v>
      </c>
      <c r="Q53" t="s">
        <v>23</v>
      </c>
    </row>
    <row r="54" spans="4:17" x14ac:dyDescent="0.25">
      <c r="E54">
        <v>59000</v>
      </c>
      <c r="F54">
        <v>0.2263</v>
      </c>
      <c r="G54">
        <v>0.69769999999999999</v>
      </c>
      <c r="H54">
        <v>1.9900000000000001E-2</v>
      </c>
      <c r="I54">
        <v>0.75309999999999999</v>
      </c>
      <c r="M54">
        <v>80000</v>
      </c>
      <c r="N54">
        <v>0.2263</v>
      </c>
      <c r="O54">
        <v>0.69769999999999999</v>
      </c>
      <c r="P54">
        <v>1.9900000000000001E-2</v>
      </c>
      <c r="Q54">
        <v>0.75309999999999999</v>
      </c>
    </row>
    <row r="55" spans="4:17" x14ac:dyDescent="0.25">
      <c r="D55" t="s">
        <v>24</v>
      </c>
      <c r="F55" s="10">
        <f>10^(F54+G54*LOG(E54))</f>
        <v>3588.5867438252376</v>
      </c>
      <c r="G55" s="10"/>
      <c r="H55" s="10">
        <f>10^(H54+I54*LOG(E54))</f>
        <v>4100.4228968950847</v>
      </c>
      <c r="I55" s="10"/>
      <c r="L55" t="s">
        <v>24</v>
      </c>
      <c r="N55" s="10">
        <f>10^(N54+O54*LOG(M54))</f>
        <v>4437.9855508266965</v>
      </c>
      <c r="O55" s="10"/>
      <c r="P55" s="10">
        <f>10^(P54+Q54*LOG(M54))</f>
        <v>5157.236755434762</v>
      </c>
      <c r="Q55" s="10"/>
    </row>
    <row r="56" spans="4:17" x14ac:dyDescent="0.25">
      <c r="D56" t="s">
        <v>25</v>
      </c>
      <c r="F56" s="10">
        <f>(F55+H55)/2</f>
        <v>3844.5048203601609</v>
      </c>
      <c r="G56" s="10"/>
      <c r="H56" s="10"/>
      <c r="I56" s="10"/>
      <c r="L56" t="s">
        <v>25</v>
      </c>
      <c r="N56" s="10">
        <f>(N55+P55)/2</f>
        <v>4797.6111531307288</v>
      </c>
      <c r="O56" s="10"/>
      <c r="P56" s="10"/>
      <c r="Q56" s="10"/>
    </row>
    <row r="65" spans="8:19" x14ac:dyDescent="0.25">
      <c r="H65" s="10" t="s">
        <v>26</v>
      </c>
      <c r="I65" s="10"/>
      <c r="J65" s="10"/>
      <c r="K65" s="10"/>
    </row>
    <row r="66" spans="8:19" x14ac:dyDescent="0.25">
      <c r="H66" s="7"/>
      <c r="I66" s="7"/>
      <c r="J66" s="7" t="s">
        <v>44</v>
      </c>
      <c r="K66" s="7" t="s">
        <v>27</v>
      </c>
      <c r="P66" s="10" t="s">
        <v>28</v>
      </c>
      <c r="Q66" s="10"/>
      <c r="R66" s="10"/>
      <c r="S66" s="10"/>
    </row>
    <row r="67" spans="8:19" x14ac:dyDescent="0.25">
      <c r="H67" s="11" t="s">
        <v>29</v>
      </c>
      <c r="I67" s="3" t="s">
        <v>30</v>
      </c>
      <c r="J67" s="2">
        <v>0</v>
      </c>
      <c r="K67" s="2">
        <v>0</v>
      </c>
      <c r="P67" s="7"/>
      <c r="Q67" s="7"/>
      <c r="R67" s="7" t="s">
        <v>44</v>
      </c>
      <c r="S67" s="7" t="s">
        <v>27</v>
      </c>
    </row>
    <row r="68" spans="8:19" x14ac:dyDescent="0.25">
      <c r="H68" s="11"/>
      <c r="I68" s="3" t="s">
        <v>31</v>
      </c>
      <c r="J68" s="2">
        <v>1.4999999999999999E-2</v>
      </c>
      <c r="K68" s="2">
        <v>1.4999999999999999E-2</v>
      </c>
      <c r="P68" s="11" t="s">
        <v>29</v>
      </c>
      <c r="Q68" s="3" t="s">
        <v>30</v>
      </c>
      <c r="R68" s="2">
        <v>0</v>
      </c>
      <c r="S68" s="2">
        <v>0</v>
      </c>
    </row>
    <row r="69" spans="8:19" x14ac:dyDescent="0.25">
      <c r="H69" s="11"/>
      <c r="I69" s="3" t="s">
        <v>32</v>
      </c>
      <c r="J69" s="2">
        <v>6.5000000000000002E-2</v>
      </c>
      <c r="K69" s="2">
        <v>6.5000000000000002E-2</v>
      </c>
      <c r="P69" s="11"/>
      <c r="Q69" s="3" t="s">
        <v>31</v>
      </c>
      <c r="R69" s="2">
        <v>0.01</v>
      </c>
      <c r="S69" s="2">
        <v>0.01</v>
      </c>
    </row>
    <row r="70" spans="8:19" x14ac:dyDescent="0.25">
      <c r="H70" s="11"/>
      <c r="I70" s="3" t="s">
        <v>43</v>
      </c>
      <c r="J70" s="2">
        <v>0.02</v>
      </c>
      <c r="K70" s="2">
        <v>0.02</v>
      </c>
      <c r="P70" s="11"/>
      <c r="Q70" s="3" t="s">
        <v>32</v>
      </c>
      <c r="R70" s="2">
        <v>5.5E-2</v>
      </c>
      <c r="S70" s="2">
        <v>5.5E-2</v>
      </c>
    </row>
    <row r="71" spans="8:19" x14ac:dyDescent="0.25">
      <c r="H71" s="11" t="s">
        <v>34</v>
      </c>
      <c r="P71" s="11"/>
      <c r="Q71" s="3" t="s">
        <v>33</v>
      </c>
      <c r="R71" s="2">
        <v>1.4999999999999999E-2</v>
      </c>
      <c r="S71" s="2">
        <v>1.4999999999999999E-2</v>
      </c>
    </row>
    <row r="72" spans="8:19" x14ac:dyDescent="0.25">
      <c r="H72" s="11"/>
      <c r="P72" s="11" t="s">
        <v>34</v>
      </c>
    </row>
    <row r="73" spans="8:19" x14ac:dyDescent="0.25">
      <c r="H73" s="11"/>
      <c r="J73" s="2">
        <v>4.0000000000000002E-4</v>
      </c>
      <c r="K73" s="2">
        <v>4.0000000000000002E-4</v>
      </c>
      <c r="P73" s="11"/>
    </row>
    <row r="74" spans="8:19" x14ac:dyDescent="0.25">
      <c r="H74" s="11"/>
      <c r="P74" s="11"/>
      <c r="R74" s="2">
        <v>4.0000000000000002E-4</v>
      </c>
      <c r="S74" s="2">
        <v>4.0000000000000002E-4</v>
      </c>
    </row>
    <row r="75" spans="8:19" x14ac:dyDescent="0.25">
      <c r="P75" s="11"/>
    </row>
    <row r="83" spans="9:12" x14ac:dyDescent="0.25">
      <c r="I83" s="10" t="s">
        <v>35</v>
      </c>
      <c r="J83" s="10"/>
      <c r="K83" s="10"/>
      <c r="L83" s="10"/>
    </row>
    <row r="84" spans="9:12" x14ac:dyDescent="0.25">
      <c r="I84" s="7"/>
      <c r="J84" s="7"/>
      <c r="K84" s="7" t="s">
        <v>44</v>
      </c>
      <c r="L84" s="7" t="s">
        <v>27</v>
      </c>
    </row>
    <row r="85" spans="9:12" x14ac:dyDescent="0.25">
      <c r="I85" s="11" t="s">
        <v>29</v>
      </c>
      <c r="J85" s="3" t="s">
        <v>30</v>
      </c>
      <c r="K85" s="2">
        <v>0</v>
      </c>
      <c r="L85" s="2">
        <v>0</v>
      </c>
    </row>
    <row r="86" spans="9:12" x14ac:dyDescent="0.25">
      <c r="I86" s="11"/>
      <c r="J86" s="3" t="s">
        <v>31</v>
      </c>
      <c r="K86" s="2">
        <v>0.02</v>
      </c>
      <c r="L86" s="2">
        <v>0.02</v>
      </c>
    </row>
    <row r="87" spans="9:12" x14ac:dyDescent="0.25">
      <c r="I87" s="11"/>
      <c r="J87" s="3" t="s">
        <v>32</v>
      </c>
      <c r="K87" s="2">
        <v>7.4999999999999997E-2</v>
      </c>
      <c r="L87" s="2">
        <v>7.4999999999999997E-2</v>
      </c>
    </row>
    <row r="88" spans="9:12" x14ac:dyDescent="0.25">
      <c r="I88" s="11"/>
      <c r="J88" s="3" t="s">
        <v>33</v>
      </c>
      <c r="K88" s="2">
        <v>2.5000000000000001E-2</v>
      </c>
      <c r="L88" s="2">
        <v>2.5000000000000001E-2</v>
      </c>
    </row>
    <row r="89" spans="9:12" x14ac:dyDescent="0.25">
      <c r="I89" s="11" t="s">
        <v>34</v>
      </c>
    </row>
    <row r="90" spans="9:12" x14ac:dyDescent="0.25">
      <c r="I90" s="11"/>
    </row>
    <row r="91" spans="9:12" x14ac:dyDescent="0.25">
      <c r="I91" s="11"/>
      <c r="K91" s="2">
        <v>4.0000000000000002E-4</v>
      </c>
      <c r="L91" s="2">
        <v>4.0000000000000002E-4</v>
      </c>
    </row>
    <row r="92" spans="9:12" x14ac:dyDescent="0.25">
      <c r="I92" s="11"/>
    </row>
  </sheetData>
  <mergeCells count="31">
    <mergeCell ref="L51:Q51"/>
    <mergeCell ref="D26:I26"/>
    <mergeCell ref="F27:G27"/>
    <mergeCell ref="H27:I27"/>
    <mergeCell ref="E30:F30"/>
    <mergeCell ref="H30:I30"/>
    <mergeCell ref="E36:J36"/>
    <mergeCell ref="G37:H37"/>
    <mergeCell ref="I37:J37"/>
    <mergeCell ref="F40:G40"/>
    <mergeCell ref="I40:J40"/>
    <mergeCell ref="D51:I51"/>
    <mergeCell ref="F52:G52"/>
    <mergeCell ref="H52:I52"/>
    <mergeCell ref="N52:O52"/>
    <mergeCell ref="P52:Q52"/>
    <mergeCell ref="F55:G55"/>
    <mergeCell ref="H55:I55"/>
    <mergeCell ref="N55:O55"/>
    <mergeCell ref="P55:Q55"/>
    <mergeCell ref="I83:L83"/>
    <mergeCell ref="I85:I88"/>
    <mergeCell ref="I89:I92"/>
    <mergeCell ref="F56:I56"/>
    <mergeCell ref="N56:Q56"/>
    <mergeCell ref="H65:K65"/>
    <mergeCell ref="P66:S66"/>
    <mergeCell ref="H67:H70"/>
    <mergeCell ref="P68:P71"/>
    <mergeCell ref="H71:H74"/>
    <mergeCell ref="P72:P7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4B4A-72C8-444F-B4C8-32D24BCB5E7D}">
  <dimension ref="A1:BG92"/>
  <sheetViews>
    <sheetView zoomScale="96" zoomScaleNormal="96" workbookViewId="0">
      <selection activeCell="P19" sqref="P19"/>
    </sheetView>
  </sheetViews>
  <sheetFormatPr defaultRowHeight="15" x14ac:dyDescent="0.25"/>
  <cols>
    <col min="2" max="2" width="11.7109375" customWidth="1"/>
    <col min="6" max="6" width="11.42578125" customWidth="1"/>
    <col min="7" max="7" width="11.5703125" customWidth="1"/>
    <col min="8" max="8" width="28" customWidth="1"/>
    <col min="9" max="9" width="17.5703125" customWidth="1"/>
    <col min="12" max="12" width="30.5703125" customWidth="1"/>
    <col min="13" max="13" width="17.140625" customWidth="1"/>
    <col min="14" max="14" width="16" customWidth="1"/>
    <col min="15" max="15" width="22.42578125" customWidth="1"/>
    <col min="16" max="16" width="25.85546875" customWidth="1"/>
    <col min="17" max="17" width="13.28515625" customWidth="1"/>
    <col min="20" max="20" width="19" customWidth="1"/>
    <col min="21" max="21" width="27.7109375" customWidth="1"/>
    <col min="22" max="22" width="41.42578125" customWidth="1"/>
    <col min="23" max="23" width="42.140625" customWidth="1"/>
    <col min="24" max="24" width="41.28515625" customWidth="1"/>
    <col min="25" max="25" width="42.5703125" customWidth="1"/>
    <col min="28" max="28" width="19.140625" customWidth="1"/>
    <col min="29" max="29" width="29" customWidth="1"/>
    <col min="30" max="30" width="37.42578125" customWidth="1"/>
    <col min="31" max="31" width="43.7109375" customWidth="1"/>
    <col min="32" max="32" width="42.85546875" customWidth="1"/>
    <col min="33" max="33" width="43.5703125" customWidth="1"/>
  </cols>
  <sheetData>
    <row r="1" spans="1:59" x14ac:dyDescent="0.25">
      <c r="A1" s="4" t="s">
        <v>0</v>
      </c>
      <c r="B1" s="4" t="s">
        <v>1</v>
      </c>
      <c r="C1" s="4" t="s">
        <v>2</v>
      </c>
      <c r="D1" s="4" t="s">
        <v>18</v>
      </c>
      <c r="E1" s="4" t="s">
        <v>6</v>
      </c>
      <c r="F1" s="4" t="s">
        <v>19</v>
      </c>
      <c r="G1" s="4" t="s">
        <v>7</v>
      </c>
      <c r="H1" s="4" t="s">
        <v>45</v>
      </c>
      <c r="I1" s="4" t="s">
        <v>36</v>
      </c>
      <c r="L1" s="8" t="s">
        <v>37</v>
      </c>
      <c r="M1" s="4" t="s">
        <v>46</v>
      </c>
      <c r="N1" s="4" t="s">
        <v>47</v>
      </c>
      <c r="O1" s="4" t="s">
        <v>48</v>
      </c>
      <c r="P1" s="4" t="s">
        <v>49</v>
      </c>
      <c r="T1" s="4" t="s">
        <v>52</v>
      </c>
      <c r="U1" s="4" t="s">
        <v>65</v>
      </c>
      <c r="V1" s="4" t="s">
        <v>53</v>
      </c>
      <c r="W1" s="4" t="s">
        <v>54</v>
      </c>
      <c r="X1" s="4" t="s">
        <v>55</v>
      </c>
      <c r="Y1" s="4" t="s">
        <v>56</v>
      </c>
      <c r="Z1" s="4" t="s">
        <v>51</v>
      </c>
      <c r="AA1" s="9"/>
      <c r="AB1" s="4" t="s">
        <v>57</v>
      </c>
      <c r="AC1" s="4" t="s">
        <v>66</v>
      </c>
      <c r="AD1" s="4" t="s">
        <v>58</v>
      </c>
      <c r="AE1" s="4" t="s">
        <v>59</v>
      </c>
      <c r="AF1" s="4" t="s">
        <v>60</v>
      </c>
      <c r="AG1" s="4" t="s">
        <v>61</v>
      </c>
      <c r="AH1" s="4" t="s">
        <v>51</v>
      </c>
    </row>
    <row r="2" spans="1:59" x14ac:dyDescent="0.25">
      <c r="A2" s="3">
        <v>8.9999999999999993E-3</v>
      </c>
      <c r="B2" s="2">
        <v>-2.0457999999999998</v>
      </c>
      <c r="C2" s="2">
        <v>1</v>
      </c>
      <c r="D2" s="1">
        <f>10^(B2+C2*LOG(C13))</f>
        <v>36.89638834567215</v>
      </c>
      <c r="E2" s="1">
        <f>10^(B2+C2*LOG(D13))</f>
        <v>46.408457243568641</v>
      </c>
      <c r="F2" s="1">
        <f>D2/C14</f>
        <v>4.8804746488984328E-2</v>
      </c>
      <c r="G2" s="1">
        <f>E2/$D$14</f>
        <v>5.3343054302952463E-2</v>
      </c>
      <c r="H2" s="5">
        <f xml:space="preserve"> 1/(4 * F2 / (PI() * $C$15 * $C$16))^0.5</f>
        <v>9.4973341552895274</v>
      </c>
      <c r="I2" s="5">
        <f>1/(4*G2/(PI()*$D$15*$D$16))^0.5</f>
        <v>9.0843489849686332</v>
      </c>
      <c r="L2" s="3" t="s">
        <v>38</v>
      </c>
      <c r="M2">
        <f xml:space="preserve"> F9+R74</f>
        <v>1.2319610421187545E-2</v>
      </c>
      <c r="N2">
        <f xml:space="preserve"> G9+S74</f>
        <v>1.3428003866610746E-2</v>
      </c>
      <c r="O2">
        <f xml:space="preserve"> 1/(PI() * C15 * C16)</f>
        <v>5.67903454386781E-2</v>
      </c>
      <c r="P2">
        <f xml:space="preserve"> 1/(PI() * D15 * D16)</f>
        <v>5.67903454386781E-2</v>
      </c>
      <c r="T2">
        <f xml:space="preserve"> $M$2 + $O$2*Z2^2</f>
        <v>6.9109955859865652E-2</v>
      </c>
      <c r="U2">
        <f xml:space="preserve"> $M$3 + $O$3*Z2^2</f>
        <v>6.870995585986564E-2</v>
      </c>
      <c r="V2">
        <f xml:space="preserve"> $M$4 + $O$4*Z2^2</f>
        <v>9.6752295794080539E-2</v>
      </c>
      <c r="W2">
        <f t="shared" ref="W2:W30" si="0" xml:space="preserve"> $M$5 + $O$5*Z2^2</f>
        <v>8.1752295794080526E-2</v>
      </c>
      <c r="X2">
        <f xml:space="preserve"> $M$6 + $O$6*Z2^2</f>
        <v>0.14396832117826175</v>
      </c>
      <c r="Y2">
        <f xml:space="preserve"> $M$7 + $O$7*Z2^2</f>
        <v>0.12896832117826176</v>
      </c>
      <c r="Z2">
        <v>-1</v>
      </c>
      <c r="AA2" s="9"/>
      <c r="AB2">
        <f xml:space="preserve"> $N$2 + $P$2*AH2^2</f>
        <v>7.0218349305288849E-2</v>
      </c>
      <c r="AC2">
        <f xml:space="preserve"> $N$3 + $P$3*AH2^2</f>
        <v>6.9818349305288852E-2</v>
      </c>
      <c r="AD2">
        <f xml:space="preserve"> $N$4 + $P$4*AH2^2</f>
        <v>9.6752295794080539E-2</v>
      </c>
      <c r="AE2">
        <f xml:space="preserve"> $N$5 + $P$5*AH2^2</f>
        <v>8.1752295794080526E-2</v>
      </c>
      <c r="AF2">
        <f xml:space="preserve"> $N$6 + $P$6*AH2^2</f>
        <v>0.14396832117826175</v>
      </c>
      <c r="AG2">
        <f xml:space="preserve"> $N$7 + $P$7*AH2^2</f>
        <v>0.12896832117826176</v>
      </c>
      <c r="AH2">
        <v>-1</v>
      </c>
      <c r="BG2">
        <v>1</v>
      </c>
    </row>
    <row r="3" spans="1:59" x14ac:dyDescent="0.25">
      <c r="A3" s="3">
        <v>8.0000000000000002E-3</v>
      </c>
      <c r="B3" s="2">
        <v>-2.0969000000000002</v>
      </c>
      <c r="C3" s="2">
        <v>1</v>
      </c>
      <c r="D3" s="1">
        <f>10^(B3+C3*LOG(C13))</f>
        <v>32.800756239059055</v>
      </c>
      <c r="E3" s="1">
        <f>10^(B3+C3*LOG(D13))</f>
        <v>41.256951201177465</v>
      </c>
      <c r="F3" s="1">
        <f>D3/$C$14</f>
        <v>4.3387243702459069E-2</v>
      </c>
      <c r="G3" s="1">
        <f t="shared" ref="G3:G8" si="1">E3/$D$14</f>
        <v>4.7421782989859156E-2</v>
      </c>
      <c r="H3" s="5">
        <f t="shared" ref="H3:H8" si="2" xml:space="preserve"> 1/(4 * F3 / (PI() * $C$15 * $C$16))^0.5</f>
        <v>10.072834966926045</v>
      </c>
      <c r="I3" s="5">
        <f t="shared" ref="I3:I8" si="3">1/(4*G3/(PI()*$D$15*$D$16))^0.5</f>
        <v>9.6348245319543206</v>
      </c>
      <c r="L3" s="3" t="s">
        <v>67</v>
      </c>
      <c r="M3">
        <f xml:space="preserve"> F9</f>
        <v>1.1919610421187546E-2</v>
      </c>
      <c r="N3">
        <f>G9</f>
        <v>1.3028003866610747E-2</v>
      </c>
      <c r="O3">
        <f xml:space="preserve"> 1/(PI() * C15 * C16)</f>
        <v>5.67903454386781E-2</v>
      </c>
      <c r="P3">
        <f xml:space="preserve"> 1/(PI() * D15 * D16)</f>
        <v>5.67903454386781E-2</v>
      </c>
      <c r="T3">
        <f t="shared" ref="T3:T30" si="4" xml:space="preserve"> $M$2 + $O$2*Z3^2</f>
        <v>5.8319790226516809E-2</v>
      </c>
      <c r="U3">
        <f t="shared" ref="U3:U30" si="5" xml:space="preserve"> $M$3 + $O$3*Z3^2</f>
        <v>5.7919790226516811E-2</v>
      </c>
      <c r="V3">
        <f t="shared" ref="V3:V30" si="6" xml:space="preserve"> $M$4 + $O$4*Z3^2</f>
        <v>8.5384085573230878E-2</v>
      </c>
      <c r="W3">
        <f t="shared" si="0"/>
        <v>7.0384085573230865E-2</v>
      </c>
      <c r="X3">
        <f t="shared" ref="X3:X30" si="7" xml:space="preserve"> $M$6 + $O$6*Z3^2</f>
        <v>0.13217906613441766</v>
      </c>
      <c r="Y3">
        <f t="shared" ref="Y3:Y30" si="8" xml:space="preserve"> $M$7 + $O$7*Z3^2</f>
        <v>0.11717906613441767</v>
      </c>
      <c r="Z3">
        <v>-0.9</v>
      </c>
      <c r="AA3" s="9"/>
      <c r="AB3">
        <f t="shared" ref="AB3:AB30" si="9" xml:space="preserve"> $N$2 + $P$2*AH3^2</f>
        <v>5.9428183671940013E-2</v>
      </c>
      <c r="AC3">
        <f t="shared" ref="AC3:AC30" si="10" xml:space="preserve"> $N$3 + $P$3*AH3^2</f>
        <v>5.9028183671940009E-2</v>
      </c>
      <c r="AD3">
        <f t="shared" ref="AD3:AD30" si="11" xml:space="preserve"> $N$4 + $P$4*AH3^2</f>
        <v>8.5384085573230878E-2</v>
      </c>
      <c r="AE3">
        <f t="shared" ref="AE3:AE30" si="12" xml:space="preserve"> $N$5 + $P$5*AH3^2</f>
        <v>7.0384085573230865E-2</v>
      </c>
      <c r="AF3">
        <f t="shared" ref="AF3:AF30" si="13" xml:space="preserve"> $N$6 + $P$6*AH3^2</f>
        <v>0.13217906613441766</v>
      </c>
      <c r="AG3">
        <f t="shared" ref="AG3:AG30" si="14" xml:space="preserve"> $N$7 + $P$7*AH3^2</f>
        <v>0.11717906613441767</v>
      </c>
      <c r="AH3">
        <v>-0.9</v>
      </c>
    </row>
    <row r="4" spans="1:59" x14ac:dyDescent="0.25">
      <c r="A4" s="3">
        <v>7.0000000000000001E-3</v>
      </c>
      <c r="B4" s="2">
        <v>-2.1549</v>
      </c>
      <c r="C4" s="2">
        <v>1</v>
      </c>
      <c r="D4" s="1">
        <f>10^(B4+C4*LOG(C13))</f>
        <v>28.700129524366773</v>
      </c>
      <c r="E4" s="1">
        <f>10^(B4+C4*LOG(D13))</f>
        <v>36.099162916380379</v>
      </c>
      <c r="F4" s="1">
        <f t="shared" ref="F4:F8" si="15">D4/$C$14</f>
        <v>3.7963134291490438E-2</v>
      </c>
      <c r="G4" s="1">
        <f t="shared" si="1"/>
        <v>4.1493290708483198E-2</v>
      </c>
      <c r="H4" s="5">
        <f t="shared" si="2"/>
        <v>10.768413368996887</v>
      </c>
      <c r="I4" s="5">
        <f t="shared" si="3"/>
        <v>10.300156176339923</v>
      </c>
      <c r="L4" s="3" t="s">
        <v>41</v>
      </c>
      <c r="M4">
        <f>F9 +R69+R71</f>
        <v>3.6919610421187549E-2</v>
      </c>
      <c r="N4">
        <f>F9 +S69+S71</f>
        <v>3.6919610421187549E-2</v>
      </c>
      <c r="O4">
        <f xml:space="preserve"> 1/(PI() * C15 * C17)</f>
        <v>5.9832685372892984E-2</v>
      </c>
      <c r="P4">
        <f xml:space="preserve"> 1/(PI() * D15 * D17)</f>
        <v>5.9832685372892984E-2</v>
      </c>
      <c r="T4">
        <f t="shared" si="4"/>
        <v>4.8665431501941539E-2</v>
      </c>
      <c r="U4">
        <f t="shared" si="5"/>
        <v>4.8265431501941541E-2</v>
      </c>
      <c r="V4">
        <f t="shared" si="6"/>
        <v>7.5212529059839064E-2</v>
      </c>
      <c r="W4">
        <f t="shared" si="0"/>
        <v>6.0212529059839065E-2</v>
      </c>
      <c r="X4">
        <f t="shared" si="7"/>
        <v>0.12163078530571506</v>
      </c>
      <c r="Y4">
        <f t="shared" si="8"/>
        <v>0.10663078530571504</v>
      </c>
      <c r="Z4">
        <v>-0.8</v>
      </c>
      <c r="AA4" s="9"/>
      <c r="AB4">
        <f t="shared" si="9"/>
        <v>4.9773824947364737E-2</v>
      </c>
      <c r="AC4">
        <f t="shared" si="10"/>
        <v>4.9373824947364739E-2</v>
      </c>
      <c r="AD4">
        <f t="shared" si="11"/>
        <v>7.5212529059839064E-2</v>
      </c>
      <c r="AE4">
        <f t="shared" si="12"/>
        <v>6.0212529059839065E-2</v>
      </c>
      <c r="AF4">
        <f t="shared" si="13"/>
        <v>0.12163078530571506</v>
      </c>
      <c r="AG4">
        <f t="shared" si="14"/>
        <v>0.10663078530571504</v>
      </c>
      <c r="AH4">
        <v>-0.8</v>
      </c>
    </row>
    <row r="5" spans="1:59" x14ac:dyDescent="0.25">
      <c r="A5" s="3">
        <v>6.0000000000000001E-3</v>
      </c>
      <c r="B5" s="2">
        <v>-2.2218</v>
      </c>
      <c r="C5" s="2">
        <v>1</v>
      </c>
      <c r="D5" s="1">
        <f>10^(B5+C5*LOG(C13))</f>
        <v>24.602761508428777</v>
      </c>
      <c r="E5" s="1">
        <f>10^(B5+C5*LOG(D13))</f>
        <v>30.945473438772513</v>
      </c>
      <c r="F5" s="1">
        <f t="shared" si="15"/>
        <v>3.2543335328609493E-2</v>
      </c>
      <c r="G5" s="1">
        <f t="shared" si="1"/>
        <v>3.5569509699738523E-2</v>
      </c>
      <c r="H5" s="5">
        <f t="shared" si="2"/>
        <v>11.630589256400796</v>
      </c>
      <c r="I5" s="5">
        <f t="shared" si="3"/>
        <v>11.124840926769593</v>
      </c>
      <c r="L5" s="3" t="s">
        <v>39</v>
      </c>
      <c r="M5">
        <f>F9 +R69</f>
        <v>2.1919610421187546E-2</v>
      </c>
      <c r="N5">
        <f>F9 +R69</f>
        <v>2.1919610421187546E-2</v>
      </c>
      <c r="O5">
        <f xml:space="preserve"> 1/(PI() * C15 * C17)</f>
        <v>5.9832685372892984E-2</v>
      </c>
      <c r="P5">
        <f xml:space="preserve"> 1/(PI() * D15 * D17)</f>
        <v>5.9832685372892984E-2</v>
      </c>
      <c r="T5">
        <f t="shared" si="4"/>
        <v>4.0146879686139808E-2</v>
      </c>
      <c r="U5">
        <f t="shared" si="5"/>
        <v>3.974687968613981E-2</v>
      </c>
      <c r="V5">
        <f t="shared" si="6"/>
        <v>6.6237626253905113E-2</v>
      </c>
      <c r="W5">
        <f t="shared" si="0"/>
        <v>5.12376262539051E-2</v>
      </c>
      <c r="X5">
        <f t="shared" si="7"/>
        <v>0.11232347869215391</v>
      </c>
      <c r="Y5">
        <f t="shared" si="8"/>
        <v>9.7323478692153909E-2</v>
      </c>
      <c r="Z5">
        <v>-0.7</v>
      </c>
      <c r="AA5" s="9"/>
      <c r="AB5">
        <f t="shared" si="9"/>
        <v>4.1255273131563013E-2</v>
      </c>
      <c r="AC5">
        <f t="shared" si="10"/>
        <v>4.0855273131563015E-2</v>
      </c>
      <c r="AD5">
        <f t="shared" si="11"/>
        <v>6.6237626253905113E-2</v>
      </c>
      <c r="AE5">
        <f t="shared" si="12"/>
        <v>5.12376262539051E-2</v>
      </c>
      <c r="AF5">
        <f t="shared" si="13"/>
        <v>0.11232347869215391</v>
      </c>
      <c r="AG5">
        <f t="shared" si="14"/>
        <v>9.7323478692153909E-2</v>
      </c>
      <c r="AH5">
        <v>-0.7</v>
      </c>
    </row>
    <row r="6" spans="1:59" x14ac:dyDescent="0.25">
      <c r="A6" s="3">
        <v>5.0000000000000001E-3</v>
      </c>
      <c r="B6" s="2">
        <v>-2.3010000000000002</v>
      </c>
      <c r="C6" s="2">
        <v>1</v>
      </c>
      <c r="D6" s="1">
        <f>10^(B6+C6*LOG(C13))</f>
        <v>20.501415934056112</v>
      </c>
      <c r="E6" s="1">
        <f>10^(B6+C6*LOG(D13))</f>
        <v>25.786780968762795</v>
      </c>
      <c r="F6" s="1">
        <f t="shared" si="15"/>
        <v>2.7118275045047768E-2</v>
      </c>
      <c r="G6" s="1">
        <f t="shared" si="1"/>
        <v>2.9639978125014708E-2</v>
      </c>
      <c r="H6" s="5">
        <f t="shared" si="2"/>
        <v>12.740947276077403</v>
      </c>
      <c r="I6" s="5">
        <f t="shared" si="3"/>
        <v>12.186915776835084</v>
      </c>
      <c r="L6" s="3" t="s">
        <v>42</v>
      </c>
      <c r="M6">
        <f xml:space="preserve"> F9 + R70+R71</f>
        <v>8.1919610421187547E-2</v>
      </c>
      <c r="N6">
        <f xml:space="preserve"> F9 + S70+S71</f>
        <v>8.1919610421187547E-2</v>
      </c>
      <c r="O6">
        <f xml:space="preserve"> 1/(PI() * C15 * C18)</f>
        <v>6.2048710757074209E-2</v>
      </c>
      <c r="P6">
        <f xml:space="preserve"> 1/(PI() * D15 * D18)</f>
        <v>6.2048710757074209E-2</v>
      </c>
      <c r="T6">
        <f t="shared" si="4"/>
        <v>3.2764134779111664E-2</v>
      </c>
      <c r="U6">
        <f t="shared" si="5"/>
        <v>3.236413477911166E-2</v>
      </c>
      <c r="V6">
        <f t="shared" si="6"/>
        <v>5.8459377155429024E-2</v>
      </c>
      <c r="W6">
        <f t="shared" si="0"/>
        <v>4.3459377155429024E-2</v>
      </c>
      <c r="X6">
        <f t="shared" si="7"/>
        <v>0.10425714629373425</v>
      </c>
      <c r="Y6">
        <f t="shared" si="8"/>
        <v>8.9257146293734269E-2</v>
      </c>
      <c r="Z6">
        <v>-0.6</v>
      </c>
      <c r="AA6" s="9"/>
      <c r="AB6">
        <f t="shared" si="9"/>
        <v>3.3872528224534862E-2</v>
      </c>
      <c r="AC6">
        <f t="shared" si="10"/>
        <v>3.3472528224534864E-2</v>
      </c>
      <c r="AD6">
        <f t="shared" si="11"/>
        <v>5.8459377155429024E-2</v>
      </c>
      <c r="AE6">
        <f t="shared" si="12"/>
        <v>4.3459377155429024E-2</v>
      </c>
      <c r="AF6">
        <f t="shared" si="13"/>
        <v>0.10425714629373425</v>
      </c>
      <c r="AG6">
        <f t="shared" si="14"/>
        <v>8.9257146293734269E-2</v>
      </c>
      <c r="AH6">
        <v>-0.6</v>
      </c>
    </row>
    <row r="7" spans="1:59" x14ac:dyDescent="0.25">
      <c r="A7" s="3">
        <v>4.0000000000000001E-3</v>
      </c>
      <c r="B7" s="2">
        <v>-2.3978999999999999</v>
      </c>
      <c r="C7" s="2">
        <v>1</v>
      </c>
      <c r="D7" s="1">
        <f>10^(B7+C7*LOG(C13))</f>
        <v>16.401510892891132</v>
      </c>
      <c r="E7" s="1">
        <f>10^(B7+C7*LOG(D13))</f>
        <v>20.629900408448684</v>
      </c>
      <c r="F7" s="1">
        <f t="shared" si="15"/>
        <v>2.1695120228691973E-2</v>
      </c>
      <c r="G7" s="1">
        <f>E7/$D$14</f>
        <v>2.3712529205113429E-2</v>
      </c>
      <c r="H7" s="5">
        <f xml:space="preserve"> 1/(4 * F7 / (PI() * $C$15 * $C$16))^0.5</f>
        <v>14.24464789168</v>
      </c>
      <c r="I7" s="5">
        <f t="shared" si="3"/>
        <v>13.625228985330351</v>
      </c>
      <c r="L7" s="3" t="s">
        <v>40</v>
      </c>
      <c r="M7">
        <f xml:space="preserve"> F9 + R70</f>
        <v>6.6919610421187548E-2</v>
      </c>
      <c r="N7">
        <f xml:space="preserve"> F9 + R70</f>
        <v>6.6919610421187548E-2</v>
      </c>
      <c r="O7">
        <f xml:space="preserve"> 1/(PI() * C15 * C18)</f>
        <v>6.2048710757074209E-2</v>
      </c>
      <c r="P7">
        <f xml:space="preserve"> 1/(PI() * D15 * D18)</f>
        <v>6.2048710757074209E-2</v>
      </c>
      <c r="T7">
        <f t="shared" si="4"/>
        <v>2.651719678085707E-2</v>
      </c>
      <c r="U7">
        <f t="shared" si="5"/>
        <v>2.6117196780857069E-2</v>
      </c>
      <c r="V7">
        <f t="shared" si="6"/>
        <v>5.1877781764410796E-2</v>
      </c>
      <c r="W7">
        <f t="shared" si="0"/>
        <v>3.687778176441079E-2</v>
      </c>
      <c r="X7">
        <f t="shared" si="7"/>
        <v>9.7431788110456094E-2</v>
      </c>
      <c r="Y7">
        <f t="shared" si="8"/>
        <v>8.2431788110456095E-2</v>
      </c>
      <c r="Z7">
        <v>-0.5</v>
      </c>
      <c r="AA7" s="9"/>
      <c r="AB7">
        <f t="shared" si="9"/>
        <v>2.7625590226280271E-2</v>
      </c>
      <c r="AC7">
        <f t="shared" si="10"/>
        <v>2.7225590226280273E-2</v>
      </c>
      <c r="AD7">
        <f t="shared" si="11"/>
        <v>5.1877781764410796E-2</v>
      </c>
      <c r="AE7">
        <f t="shared" si="12"/>
        <v>3.687778176441079E-2</v>
      </c>
      <c r="AF7">
        <f t="shared" si="13"/>
        <v>9.7431788110456094E-2</v>
      </c>
      <c r="AG7">
        <f t="shared" si="14"/>
        <v>8.2431788110456095E-2</v>
      </c>
      <c r="AH7">
        <v>-0.5</v>
      </c>
    </row>
    <row r="8" spans="1:59" x14ac:dyDescent="0.25">
      <c r="A8" s="3">
        <v>3.00000000000001E-3</v>
      </c>
      <c r="B8" s="2">
        <v>-2.5228999999999999</v>
      </c>
      <c r="C8" s="2">
        <v>1</v>
      </c>
      <c r="D8" s="1">
        <f>10^(B8+C8*LOG(C13))</f>
        <v>12.299398042882256</v>
      </c>
      <c r="E8" s="1">
        <f>10^(B8+C8*LOG(D13))</f>
        <v>15.470242855400931</v>
      </c>
      <c r="F8" s="1">
        <f t="shared" si="15"/>
        <v>1.6269045030267534E-2</v>
      </c>
      <c r="G8" s="1">
        <f t="shared" si="1"/>
        <v>1.77818883395413E-2</v>
      </c>
      <c r="H8" s="5">
        <f t="shared" si="2"/>
        <v>16.449462763556735</v>
      </c>
      <c r="I8" s="5">
        <f t="shared" si="3"/>
        <v>15.734168969528115</v>
      </c>
      <c r="T8">
        <f t="shared" si="4"/>
        <v>2.1406065691376042E-2</v>
      </c>
      <c r="U8">
        <f t="shared" si="5"/>
        <v>2.1006065691376044E-2</v>
      </c>
      <c r="V8">
        <f t="shared" si="6"/>
        <v>4.6492840080850431E-2</v>
      </c>
      <c r="W8">
        <f t="shared" si="0"/>
        <v>3.1492840080850425E-2</v>
      </c>
      <c r="X8">
        <f t="shared" si="7"/>
        <v>9.1847404142319428E-2</v>
      </c>
      <c r="Y8">
        <f t="shared" si="8"/>
        <v>7.6847404142319428E-2</v>
      </c>
      <c r="Z8">
        <v>-0.4</v>
      </c>
      <c r="AA8" s="9"/>
      <c r="AB8">
        <f t="shared" si="9"/>
        <v>2.2514459136799246E-2</v>
      </c>
      <c r="AC8">
        <f t="shared" si="10"/>
        <v>2.2114459136799245E-2</v>
      </c>
      <c r="AD8">
        <f t="shared" si="11"/>
        <v>4.6492840080850431E-2</v>
      </c>
      <c r="AE8">
        <f t="shared" si="12"/>
        <v>3.1492840080850425E-2</v>
      </c>
      <c r="AF8">
        <f t="shared" si="13"/>
        <v>9.1847404142319428E-2</v>
      </c>
      <c r="AG8">
        <f t="shared" si="14"/>
        <v>7.6847404142319428E-2</v>
      </c>
      <c r="AH8">
        <v>-0.4</v>
      </c>
    </row>
    <row r="9" spans="1:59" x14ac:dyDescent="0.25">
      <c r="A9" s="3">
        <v>2.4380000000000001E-3</v>
      </c>
      <c r="B9" s="2">
        <v>-2.6579999999999999</v>
      </c>
      <c r="C9" s="2">
        <v>1</v>
      </c>
      <c r="D9" s="1">
        <f>10^(B9+C9*LOG(C13))</f>
        <v>9.011225478417785</v>
      </c>
      <c r="E9" s="1">
        <f>10^(B9+C9*LOG(D13))</f>
        <v>11.334363363951349</v>
      </c>
      <c r="F9" s="1">
        <f>D9/$C$14</f>
        <v>1.1919610421187546E-2</v>
      </c>
      <c r="G9" s="1">
        <f>E9/$D$14</f>
        <v>1.3028003866610747E-2</v>
      </c>
      <c r="H9" s="5">
        <f xml:space="preserve"> 1/(4 * F9 / (PI() * $C$15 * $C$16))^0.5</f>
        <v>19.217713675157206</v>
      </c>
      <c r="I9" s="5">
        <f>1/(4*G9/(PI()*$D$15*$D$16))^0.5</f>
        <v>18.382044357268391</v>
      </c>
      <c r="T9">
        <f t="shared" si="4"/>
        <v>1.7430741510668573E-2</v>
      </c>
      <c r="U9">
        <f t="shared" si="5"/>
        <v>1.7030741510668575E-2</v>
      </c>
      <c r="V9">
        <f t="shared" si="6"/>
        <v>4.2304552104747914E-2</v>
      </c>
      <c r="W9">
        <f t="shared" si="0"/>
        <v>2.7304552104747914E-2</v>
      </c>
      <c r="X9">
        <f t="shared" si="7"/>
        <v>8.7503994389324227E-2</v>
      </c>
      <c r="Y9">
        <f t="shared" si="8"/>
        <v>7.2503994389324228E-2</v>
      </c>
      <c r="Z9">
        <v>-0.3</v>
      </c>
      <c r="AA9" s="9"/>
      <c r="AB9">
        <f t="shared" si="9"/>
        <v>1.8539134956091774E-2</v>
      </c>
      <c r="AC9">
        <f t="shared" si="10"/>
        <v>1.8139134956091776E-2</v>
      </c>
      <c r="AD9">
        <f t="shared" si="11"/>
        <v>4.2304552104747914E-2</v>
      </c>
      <c r="AE9">
        <f t="shared" si="12"/>
        <v>2.7304552104747914E-2</v>
      </c>
      <c r="AF9">
        <f t="shared" si="13"/>
        <v>8.7503994389324227E-2</v>
      </c>
      <c r="AG9">
        <f t="shared" si="14"/>
        <v>7.2503994389324228E-2</v>
      </c>
      <c r="AH9">
        <v>-0.3</v>
      </c>
    </row>
    <row r="10" spans="1:59" x14ac:dyDescent="0.25">
      <c r="A10" s="3">
        <v>2E-3</v>
      </c>
      <c r="B10" s="2">
        <v>-2.6989999999999998</v>
      </c>
      <c r="C10" s="2">
        <v>1</v>
      </c>
      <c r="D10" s="1">
        <f>10^(B10+C10*LOG(C13))</f>
        <v>8.1994336654942543</v>
      </c>
      <c r="E10" s="1">
        <f>10^(B10+C10*LOG(D13))</f>
        <v>10.313287661696069</v>
      </c>
      <c r="F10" s="1">
        <f>D10/$C$14</f>
        <v>1.0845811726844252E-2</v>
      </c>
      <c r="G10" s="1">
        <f>E10/$D$14</f>
        <v>1.1854353634133412E-2</v>
      </c>
      <c r="H10" s="5">
        <f xml:space="preserve"> 1/(4 * F10 / (PI() * $C$15 * $C$16))^0.5</f>
        <v>20.146597898744716</v>
      </c>
      <c r="I10" s="5">
        <f>1/(4*G10/(PI()*$D$15*$D$16))^0.5</f>
        <v>19.270536676873771</v>
      </c>
      <c r="T10">
        <f t="shared" si="4"/>
        <v>1.4591224238734669E-2</v>
      </c>
      <c r="U10">
        <f t="shared" si="5"/>
        <v>1.419122423873467E-2</v>
      </c>
      <c r="V10">
        <f t="shared" si="6"/>
        <v>3.9312917836103266E-2</v>
      </c>
      <c r="W10">
        <f t="shared" si="0"/>
        <v>2.4312917836103266E-2</v>
      </c>
      <c r="X10">
        <f t="shared" si="7"/>
        <v>8.4401558851470521E-2</v>
      </c>
      <c r="Y10">
        <f t="shared" si="8"/>
        <v>6.9401558851470521E-2</v>
      </c>
      <c r="Z10">
        <v>-0.2</v>
      </c>
      <c r="AA10" s="9"/>
      <c r="AB10">
        <f t="shared" si="9"/>
        <v>1.5699617684157872E-2</v>
      </c>
      <c r="AC10">
        <f t="shared" si="10"/>
        <v>1.5299617684157871E-2</v>
      </c>
      <c r="AD10">
        <f t="shared" si="11"/>
        <v>3.9312917836103266E-2</v>
      </c>
      <c r="AE10">
        <f t="shared" si="12"/>
        <v>2.4312917836103266E-2</v>
      </c>
      <c r="AF10">
        <f t="shared" si="13"/>
        <v>8.4401558851470521E-2</v>
      </c>
      <c r="AG10">
        <f t="shared" si="14"/>
        <v>6.9401558851470521E-2</v>
      </c>
      <c r="AH10">
        <v>-0.2</v>
      </c>
    </row>
    <row r="11" spans="1:59" x14ac:dyDescent="0.25">
      <c r="T11">
        <f t="shared" si="4"/>
        <v>1.2887513875574326E-2</v>
      </c>
      <c r="U11">
        <f t="shared" si="5"/>
        <v>1.2487513875574327E-2</v>
      </c>
      <c r="V11">
        <f t="shared" si="6"/>
        <v>3.751793727491648E-2</v>
      </c>
      <c r="W11">
        <f t="shared" si="0"/>
        <v>2.2517937274916477E-2</v>
      </c>
      <c r="X11">
        <f t="shared" si="7"/>
        <v>8.2540097528758294E-2</v>
      </c>
      <c r="Y11">
        <f t="shared" si="8"/>
        <v>6.7540097528758294E-2</v>
      </c>
      <c r="Z11">
        <v>-0.1</v>
      </c>
      <c r="AA11" s="9"/>
      <c r="AB11">
        <f t="shared" si="9"/>
        <v>1.3995907320997527E-2</v>
      </c>
      <c r="AC11">
        <f t="shared" si="10"/>
        <v>1.3595907320997528E-2</v>
      </c>
      <c r="AD11">
        <f t="shared" si="11"/>
        <v>3.751793727491648E-2</v>
      </c>
      <c r="AE11">
        <f t="shared" si="12"/>
        <v>2.2517937274916477E-2</v>
      </c>
      <c r="AF11">
        <f t="shared" si="13"/>
        <v>8.2540097528758294E-2</v>
      </c>
      <c r="AG11">
        <f t="shared" si="14"/>
        <v>6.7540097528758294E-2</v>
      </c>
      <c r="AH11">
        <v>-0.1</v>
      </c>
    </row>
    <row r="12" spans="1:59" x14ac:dyDescent="0.25">
      <c r="B12" s="4"/>
      <c r="C12" s="4" t="s">
        <v>17</v>
      </c>
      <c r="D12" s="4" t="s">
        <v>5</v>
      </c>
      <c r="T12">
        <f t="shared" si="4"/>
        <v>1.2319610421187545E-2</v>
      </c>
      <c r="U12">
        <f t="shared" si="5"/>
        <v>1.1919610421187546E-2</v>
      </c>
      <c r="V12">
        <f t="shared" si="6"/>
        <v>3.6919610421187549E-2</v>
      </c>
      <c r="W12">
        <f t="shared" si="0"/>
        <v>2.1919610421187546E-2</v>
      </c>
      <c r="X12">
        <f t="shared" si="7"/>
        <v>8.1919610421187547E-2</v>
      </c>
      <c r="Y12">
        <f t="shared" si="8"/>
        <v>6.6919610421187548E-2</v>
      </c>
      <c r="Z12">
        <v>0</v>
      </c>
      <c r="AA12" s="9"/>
      <c r="AB12">
        <f t="shared" si="9"/>
        <v>1.3428003866610746E-2</v>
      </c>
      <c r="AC12">
        <f t="shared" si="10"/>
        <v>1.3028003866610747E-2</v>
      </c>
      <c r="AD12">
        <f t="shared" si="11"/>
        <v>3.6919610421187549E-2</v>
      </c>
      <c r="AE12">
        <f t="shared" si="12"/>
        <v>2.1919610421187546E-2</v>
      </c>
      <c r="AF12">
        <f t="shared" si="13"/>
        <v>8.1919610421187547E-2</v>
      </c>
      <c r="AG12">
        <f t="shared" si="14"/>
        <v>6.6919610421187548E-2</v>
      </c>
      <c r="AH12">
        <v>0</v>
      </c>
    </row>
    <row r="13" spans="1:59" x14ac:dyDescent="0.25">
      <c r="B13" s="3" t="s">
        <v>3</v>
      </c>
      <c r="C13" s="2">
        <v>4100</v>
      </c>
      <c r="D13" s="2">
        <v>5157</v>
      </c>
      <c r="T13">
        <f t="shared" si="4"/>
        <v>1.2887513875574326E-2</v>
      </c>
      <c r="U13">
        <f t="shared" si="5"/>
        <v>1.2487513875574327E-2</v>
      </c>
      <c r="V13">
        <f t="shared" si="6"/>
        <v>3.751793727491648E-2</v>
      </c>
      <c r="W13">
        <f t="shared" si="0"/>
        <v>2.2517937274916477E-2</v>
      </c>
      <c r="X13">
        <f t="shared" si="7"/>
        <v>8.2540097528758294E-2</v>
      </c>
      <c r="Y13">
        <f t="shared" si="8"/>
        <v>6.7540097528758294E-2</v>
      </c>
      <c r="Z13">
        <v>0.1</v>
      </c>
      <c r="AA13" s="9"/>
      <c r="AB13">
        <f t="shared" si="9"/>
        <v>1.3995907320997527E-2</v>
      </c>
      <c r="AC13">
        <f t="shared" si="10"/>
        <v>1.3595907320997528E-2</v>
      </c>
      <c r="AD13">
        <f t="shared" si="11"/>
        <v>3.751793727491648E-2</v>
      </c>
      <c r="AE13">
        <f t="shared" si="12"/>
        <v>2.2517937274916477E-2</v>
      </c>
      <c r="AF13">
        <f t="shared" si="13"/>
        <v>8.2540097528758294E-2</v>
      </c>
      <c r="AG13">
        <f t="shared" si="14"/>
        <v>6.7540097528758294E-2</v>
      </c>
      <c r="AH13">
        <v>0.1</v>
      </c>
    </row>
    <row r="14" spans="1:59" x14ac:dyDescent="0.25">
      <c r="B14" s="3" t="s">
        <v>4</v>
      </c>
      <c r="C14" s="2">
        <v>756</v>
      </c>
      <c r="D14" s="2">
        <v>870</v>
      </c>
      <c r="T14">
        <f t="shared" si="4"/>
        <v>1.4591224238734669E-2</v>
      </c>
      <c r="U14">
        <f t="shared" si="5"/>
        <v>1.419122423873467E-2</v>
      </c>
      <c r="V14">
        <f t="shared" si="6"/>
        <v>3.9312917836103266E-2</v>
      </c>
      <c r="W14">
        <f t="shared" si="0"/>
        <v>2.4312917836103266E-2</v>
      </c>
      <c r="X14">
        <f t="shared" si="7"/>
        <v>8.4401558851470521E-2</v>
      </c>
      <c r="Y14">
        <f t="shared" si="8"/>
        <v>6.9401558851470521E-2</v>
      </c>
      <c r="Z14">
        <v>0.2</v>
      </c>
      <c r="AA14" s="9"/>
      <c r="AB14">
        <f t="shared" si="9"/>
        <v>1.5699617684157872E-2</v>
      </c>
      <c r="AC14">
        <f t="shared" si="10"/>
        <v>1.5299617684157871E-2</v>
      </c>
      <c r="AD14">
        <f t="shared" si="11"/>
        <v>3.9312917836103266E-2</v>
      </c>
      <c r="AE14">
        <f t="shared" si="12"/>
        <v>2.4312917836103266E-2</v>
      </c>
      <c r="AF14">
        <f t="shared" si="13"/>
        <v>8.4401558851470521E-2</v>
      </c>
      <c r="AG14">
        <f t="shared" si="14"/>
        <v>6.9401558851470521E-2</v>
      </c>
      <c r="AH14">
        <v>0.2</v>
      </c>
    </row>
    <row r="15" spans="1:59" x14ac:dyDescent="0.25">
      <c r="B15" s="3" t="s">
        <v>8</v>
      </c>
      <c r="C15" s="2">
        <v>9.5</v>
      </c>
      <c r="D15" s="2">
        <v>9.5</v>
      </c>
      <c r="T15">
        <f t="shared" si="4"/>
        <v>1.7430741510668573E-2</v>
      </c>
      <c r="U15">
        <f t="shared" si="5"/>
        <v>1.7030741510668575E-2</v>
      </c>
      <c r="V15">
        <f t="shared" si="6"/>
        <v>4.2304552104747914E-2</v>
      </c>
      <c r="W15">
        <f t="shared" si="0"/>
        <v>2.7304552104747914E-2</v>
      </c>
      <c r="X15">
        <f t="shared" si="7"/>
        <v>8.7503994389324227E-2</v>
      </c>
      <c r="Y15">
        <f t="shared" si="8"/>
        <v>7.2503994389324228E-2</v>
      </c>
      <c r="Z15">
        <v>0.3</v>
      </c>
      <c r="AA15" s="9"/>
      <c r="AB15">
        <f t="shared" si="9"/>
        <v>1.8539134956091774E-2</v>
      </c>
      <c r="AC15">
        <f t="shared" si="10"/>
        <v>1.8139134956091776E-2</v>
      </c>
      <c r="AD15">
        <f t="shared" si="11"/>
        <v>4.2304552104747914E-2</v>
      </c>
      <c r="AE15">
        <f t="shared" si="12"/>
        <v>2.7304552104747914E-2</v>
      </c>
      <c r="AF15">
        <f t="shared" si="13"/>
        <v>8.7503994389324227E-2</v>
      </c>
      <c r="AG15">
        <f t="shared" si="14"/>
        <v>7.2503994389324228E-2</v>
      </c>
      <c r="AH15">
        <v>0.3</v>
      </c>
    </row>
    <row r="16" spans="1:59" x14ac:dyDescent="0.25">
      <c r="B16" s="3" t="s">
        <v>11</v>
      </c>
      <c r="C16" s="2">
        <v>0.59</v>
      </c>
      <c r="D16" s="2">
        <v>0.59</v>
      </c>
      <c r="T16">
        <f t="shared" si="4"/>
        <v>2.1406065691376042E-2</v>
      </c>
      <c r="U16">
        <f t="shared" si="5"/>
        <v>2.1006065691376044E-2</v>
      </c>
      <c r="V16">
        <f t="shared" si="6"/>
        <v>4.6492840080850431E-2</v>
      </c>
      <c r="W16">
        <f t="shared" si="0"/>
        <v>3.1492840080850425E-2</v>
      </c>
      <c r="X16">
        <f t="shared" si="7"/>
        <v>9.1847404142319428E-2</v>
      </c>
      <c r="Y16">
        <f t="shared" si="8"/>
        <v>7.6847404142319428E-2</v>
      </c>
      <c r="Z16">
        <v>0.4</v>
      </c>
      <c r="AA16" s="9"/>
      <c r="AB16">
        <f t="shared" si="9"/>
        <v>2.2514459136799246E-2</v>
      </c>
      <c r="AC16">
        <f t="shared" si="10"/>
        <v>2.2114459136799245E-2</v>
      </c>
      <c r="AD16">
        <f t="shared" si="11"/>
        <v>4.6492840080850431E-2</v>
      </c>
      <c r="AE16">
        <f t="shared" si="12"/>
        <v>3.1492840080850425E-2</v>
      </c>
      <c r="AF16">
        <f t="shared" si="13"/>
        <v>9.1847404142319428E-2</v>
      </c>
      <c r="AG16">
        <f t="shared" si="14"/>
        <v>7.6847404142319428E-2</v>
      </c>
      <c r="AH16">
        <v>0.4</v>
      </c>
    </row>
    <row r="17" spans="2:34" x14ac:dyDescent="0.25">
      <c r="B17" s="3" t="s">
        <v>9</v>
      </c>
      <c r="C17" s="2">
        <v>0.56000000000000005</v>
      </c>
      <c r="D17" s="2">
        <v>0.56000000000000005</v>
      </c>
      <c r="T17">
        <f t="shared" si="4"/>
        <v>2.651719678085707E-2</v>
      </c>
      <c r="U17">
        <f t="shared" si="5"/>
        <v>2.6117196780857069E-2</v>
      </c>
      <c r="V17">
        <f t="shared" si="6"/>
        <v>5.1877781764410796E-2</v>
      </c>
      <c r="W17">
        <f t="shared" si="0"/>
        <v>3.687778176441079E-2</v>
      </c>
      <c r="X17">
        <f t="shared" si="7"/>
        <v>9.7431788110456094E-2</v>
      </c>
      <c r="Y17">
        <f t="shared" si="8"/>
        <v>8.2431788110456095E-2</v>
      </c>
      <c r="Z17">
        <v>0.5</v>
      </c>
      <c r="AA17" s="9"/>
      <c r="AB17">
        <f t="shared" si="9"/>
        <v>2.7625590226280271E-2</v>
      </c>
      <c r="AC17">
        <f t="shared" si="10"/>
        <v>2.7225590226280273E-2</v>
      </c>
      <c r="AD17">
        <f t="shared" si="11"/>
        <v>5.1877781764410796E-2</v>
      </c>
      <c r="AE17">
        <f t="shared" si="12"/>
        <v>3.687778176441079E-2</v>
      </c>
      <c r="AF17">
        <f t="shared" si="13"/>
        <v>9.7431788110456094E-2</v>
      </c>
      <c r="AG17">
        <f t="shared" si="14"/>
        <v>8.2431788110456095E-2</v>
      </c>
      <c r="AH17">
        <v>0.5</v>
      </c>
    </row>
    <row r="18" spans="2:34" x14ac:dyDescent="0.25">
      <c r="B18" s="3" t="s">
        <v>10</v>
      </c>
      <c r="C18" s="2">
        <v>0.54</v>
      </c>
      <c r="D18" s="2">
        <v>0.54</v>
      </c>
      <c r="T18">
        <f t="shared" si="4"/>
        <v>3.2764134779111664E-2</v>
      </c>
      <c r="U18">
        <f t="shared" si="5"/>
        <v>3.236413477911166E-2</v>
      </c>
      <c r="V18">
        <f t="shared" si="6"/>
        <v>5.8459377155429024E-2</v>
      </c>
      <c r="W18">
        <f t="shared" si="0"/>
        <v>4.3459377155429024E-2</v>
      </c>
      <c r="X18">
        <f t="shared" si="7"/>
        <v>0.10425714629373425</v>
      </c>
      <c r="Y18">
        <f t="shared" si="8"/>
        <v>8.9257146293734269E-2</v>
      </c>
      <c r="Z18">
        <v>0.6</v>
      </c>
      <c r="AA18" s="9"/>
      <c r="AB18">
        <f t="shared" si="9"/>
        <v>3.3872528224534862E-2</v>
      </c>
      <c r="AC18">
        <f t="shared" si="10"/>
        <v>3.3472528224534864E-2</v>
      </c>
      <c r="AD18">
        <f t="shared" si="11"/>
        <v>5.8459377155429024E-2</v>
      </c>
      <c r="AE18">
        <f t="shared" si="12"/>
        <v>4.3459377155429024E-2</v>
      </c>
      <c r="AF18">
        <f t="shared" si="13"/>
        <v>0.10425714629373425</v>
      </c>
      <c r="AG18">
        <f t="shared" si="14"/>
        <v>8.9257146293734269E-2</v>
      </c>
      <c r="AH18">
        <v>0.6</v>
      </c>
    </row>
    <row r="19" spans="2:34" x14ac:dyDescent="0.25">
      <c r="B19" s="3" t="s">
        <v>68</v>
      </c>
      <c r="C19" s="2">
        <f xml:space="preserve"> SQRT(C15*C14)</f>
        <v>84.74668135095321</v>
      </c>
      <c r="D19" s="2">
        <f xml:space="preserve"> SQRT(D15*D14)</f>
        <v>90.912045406535654</v>
      </c>
      <c r="T19">
        <f t="shared" si="4"/>
        <v>4.0146879686139808E-2</v>
      </c>
      <c r="U19">
        <f t="shared" si="5"/>
        <v>3.974687968613981E-2</v>
      </c>
      <c r="V19">
        <f t="shared" si="6"/>
        <v>6.6237626253905113E-2</v>
      </c>
      <c r="W19">
        <f t="shared" si="0"/>
        <v>5.12376262539051E-2</v>
      </c>
      <c r="X19">
        <f t="shared" si="7"/>
        <v>0.11232347869215391</v>
      </c>
      <c r="Y19">
        <f t="shared" si="8"/>
        <v>9.7323478692153909E-2</v>
      </c>
      <c r="Z19">
        <v>0.7</v>
      </c>
      <c r="AA19" s="9"/>
      <c r="AB19">
        <f t="shared" si="9"/>
        <v>4.1255273131563013E-2</v>
      </c>
      <c r="AC19">
        <f t="shared" si="10"/>
        <v>4.0855273131563015E-2</v>
      </c>
      <c r="AD19">
        <f t="shared" si="11"/>
        <v>6.6237626253905113E-2</v>
      </c>
      <c r="AE19">
        <f t="shared" si="12"/>
        <v>5.12376262539051E-2</v>
      </c>
      <c r="AF19">
        <f t="shared" si="13"/>
        <v>0.11232347869215391</v>
      </c>
      <c r="AG19">
        <f t="shared" si="14"/>
        <v>9.7323478692153909E-2</v>
      </c>
      <c r="AH19">
        <v>0.7</v>
      </c>
    </row>
    <row r="20" spans="2:34" x14ac:dyDescent="0.25">
      <c r="T20">
        <f t="shared" si="4"/>
        <v>4.8665431501941539E-2</v>
      </c>
      <c r="U20">
        <f t="shared" si="5"/>
        <v>4.8265431501941541E-2</v>
      </c>
      <c r="V20">
        <f t="shared" si="6"/>
        <v>7.5212529059839064E-2</v>
      </c>
      <c r="W20">
        <f t="shared" si="0"/>
        <v>6.0212529059839065E-2</v>
      </c>
      <c r="X20">
        <f t="shared" si="7"/>
        <v>0.12163078530571506</v>
      </c>
      <c r="Y20">
        <f t="shared" si="8"/>
        <v>0.10663078530571504</v>
      </c>
      <c r="Z20">
        <v>0.8</v>
      </c>
      <c r="AA20" s="9"/>
      <c r="AB20">
        <f t="shared" si="9"/>
        <v>4.9773824947364737E-2</v>
      </c>
      <c r="AC20">
        <f t="shared" si="10"/>
        <v>4.9373824947364739E-2</v>
      </c>
      <c r="AD20">
        <f t="shared" si="11"/>
        <v>7.5212529059839064E-2</v>
      </c>
      <c r="AE20">
        <f t="shared" si="12"/>
        <v>6.0212529059839065E-2</v>
      </c>
      <c r="AF20">
        <f t="shared" si="13"/>
        <v>0.12163078530571506</v>
      </c>
      <c r="AG20">
        <f t="shared" si="14"/>
        <v>0.10663078530571504</v>
      </c>
      <c r="AH20">
        <v>0.8</v>
      </c>
    </row>
    <row r="21" spans="2:34" x14ac:dyDescent="0.25">
      <c r="T21">
        <f t="shared" si="4"/>
        <v>5.8319790226516809E-2</v>
      </c>
      <c r="U21">
        <f t="shared" si="5"/>
        <v>5.7919790226516811E-2</v>
      </c>
      <c r="V21">
        <f t="shared" si="6"/>
        <v>8.5384085573230878E-2</v>
      </c>
      <c r="W21">
        <f t="shared" si="0"/>
        <v>7.0384085573230865E-2</v>
      </c>
      <c r="X21">
        <f t="shared" si="7"/>
        <v>0.13217906613441766</v>
      </c>
      <c r="Y21">
        <f t="shared" si="8"/>
        <v>0.11717906613441767</v>
      </c>
      <c r="Z21">
        <v>0.9</v>
      </c>
      <c r="AA21" s="9"/>
      <c r="AB21">
        <f t="shared" si="9"/>
        <v>5.9428183671940013E-2</v>
      </c>
      <c r="AC21">
        <f t="shared" si="10"/>
        <v>5.9028183671940009E-2</v>
      </c>
      <c r="AD21">
        <f t="shared" si="11"/>
        <v>8.5384085573230878E-2</v>
      </c>
      <c r="AE21">
        <f t="shared" si="12"/>
        <v>7.0384085573230865E-2</v>
      </c>
      <c r="AF21">
        <f t="shared" si="13"/>
        <v>0.13217906613441766</v>
      </c>
      <c r="AG21">
        <f t="shared" si="14"/>
        <v>0.11717906613441767</v>
      </c>
      <c r="AH21">
        <v>0.9</v>
      </c>
    </row>
    <row r="22" spans="2:34" x14ac:dyDescent="0.25">
      <c r="T22">
        <f t="shared" si="4"/>
        <v>6.9109955859865652E-2</v>
      </c>
      <c r="U22">
        <f t="shared" si="5"/>
        <v>6.870995585986564E-2</v>
      </c>
      <c r="V22">
        <f t="shared" si="6"/>
        <v>9.6752295794080539E-2</v>
      </c>
      <c r="W22">
        <f t="shared" si="0"/>
        <v>8.1752295794080526E-2</v>
      </c>
      <c r="X22">
        <f t="shared" si="7"/>
        <v>0.14396832117826175</v>
      </c>
      <c r="Y22">
        <f t="shared" si="8"/>
        <v>0.12896832117826176</v>
      </c>
      <c r="Z22">
        <v>1</v>
      </c>
      <c r="AA22" s="9"/>
      <c r="AB22">
        <f t="shared" si="9"/>
        <v>7.0218349305288849E-2</v>
      </c>
      <c r="AC22">
        <f t="shared" si="10"/>
        <v>6.9818349305288852E-2</v>
      </c>
      <c r="AD22">
        <f t="shared" si="11"/>
        <v>9.6752295794080539E-2</v>
      </c>
      <c r="AE22">
        <f t="shared" si="12"/>
        <v>8.1752295794080526E-2</v>
      </c>
      <c r="AF22">
        <f t="shared" si="13"/>
        <v>0.14396832117826175</v>
      </c>
      <c r="AG22">
        <f t="shared" si="14"/>
        <v>0.12896832117826176</v>
      </c>
      <c r="AH22">
        <v>1</v>
      </c>
    </row>
    <row r="23" spans="2:34" x14ac:dyDescent="0.25">
      <c r="T23">
        <f t="shared" si="4"/>
        <v>8.1035928401988061E-2</v>
      </c>
      <c r="U23">
        <f t="shared" si="5"/>
        <v>8.063592840198805E-2</v>
      </c>
      <c r="V23">
        <f t="shared" si="6"/>
        <v>0.10931715972238808</v>
      </c>
      <c r="W23">
        <f t="shared" si="0"/>
        <v>9.4317159722388078E-2</v>
      </c>
      <c r="X23">
        <f t="shared" si="7"/>
        <v>0.15699855043724736</v>
      </c>
      <c r="Y23">
        <f t="shared" si="8"/>
        <v>0.14199855043724735</v>
      </c>
      <c r="Z23">
        <v>1.1000000000000001</v>
      </c>
      <c r="AA23" s="9"/>
      <c r="AB23">
        <f t="shared" si="9"/>
        <v>8.2144321847411259E-2</v>
      </c>
      <c r="AC23">
        <f t="shared" si="10"/>
        <v>8.1744321847411261E-2</v>
      </c>
      <c r="AD23">
        <f t="shared" si="11"/>
        <v>0.10931715972238808</v>
      </c>
      <c r="AE23">
        <f t="shared" si="12"/>
        <v>9.4317159722388078E-2</v>
      </c>
      <c r="AF23">
        <f t="shared" si="13"/>
        <v>0.15699855043724736</v>
      </c>
      <c r="AG23">
        <f t="shared" si="14"/>
        <v>0.14199855043724735</v>
      </c>
      <c r="AH23">
        <v>1.1000000000000001</v>
      </c>
    </row>
    <row r="24" spans="2:34" x14ac:dyDescent="0.25">
      <c r="T24">
        <f t="shared" si="4"/>
        <v>9.4097707852884016E-2</v>
      </c>
      <c r="U24">
        <f t="shared" si="5"/>
        <v>9.3697707852884005E-2</v>
      </c>
      <c r="V24">
        <f t="shared" si="6"/>
        <v>0.12307867735815345</v>
      </c>
      <c r="W24">
        <f t="shared" si="0"/>
        <v>0.10807867735815345</v>
      </c>
      <c r="X24">
        <f t="shared" si="7"/>
        <v>0.17126975391137439</v>
      </c>
      <c r="Y24">
        <f t="shared" si="8"/>
        <v>0.1562697539113744</v>
      </c>
      <c r="Z24">
        <v>1.2</v>
      </c>
      <c r="AA24" s="9"/>
      <c r="AB24">
        <f t="shared" si="9"/>
        <v>9.5206101298307214E-2</v>
      </c>
      <c r="AC24">
        <f t="shared" si="10"/>
        <v>9.4806101298307216E-2</v>
      </c>
      <c r="AD24">
        <f t="shared" si="11"/>
        <v>0.12307867735815345</v>
      </c>
      <c r="AE24">
        <f t="shared" si="12"/>
        <v>0.10807867735815345</v>
      </c>
      <c r="AF24">
        <f t="shared" si="13"/>
        <v>0.17126975391137439</v>
      </c>
      <c r="AG24">
        <f t="shared" si="14"/>
        <v>0.1562697539113744</v>
      </c>
      <c r="AH24">
        <v>1.2</v>
      </c>
    </row>
    <row r="25" spans="2:34" x14ac:dyDescent="0.25">
      <c r="T25">
        <f t="shared" si="4"/>
        <v>0.10829529421255354</v>
      </c>
      <c r="U25">
        <f t="shared" si="5"/>
        <v>0.10789529421255353</v>
      </c>
      <c r="V25">
        <f t="shared" si="6"/>
        <v>0.1380368487013767</v>
      </c>
      <c r="W25">
        <f t="shared" si="0"/>
        <v>0.1230368487013767</v>
      </c>
      <c r="X25">
        <f t="shared" si="7"/>
        <v>0.18678193160064296</v>
      </c>
      <c r="Y25">
        <f t="shared" si="8"/>
        <v>0.17178193160064298</v>
      </c>
      <c r="Z25">
        <v>1.3</v>
      </c>
      <c r="AA25" s="9"/>
      <c r="AB25">
        <f t="shared" si="9"/>
        <v>0.10940368765797674</v>
      </c>
      <c r="AC25">
        <f t="shared" si="10"/>
        <v>0.10900368765797674</v>
      </c>
      <c r="AD25">
        <f t="shared" si="11"/>
        <v>0.1380368487013767</v>
      </c>
      <c r="AE25">
        <f t="shared" si="12"/>
        <v>0.1230368487013767</v>
      </c>
      <c r="AF25">
        <f t="shared" si="13"/>
        <v>0.18678193160064296</v>
      </c>
      <c r="AG25">
        <f t="shared" si="14"/>
        <v>0.17178193160064298</v>
      </c>
      <c r="AH25">
        <v>1.3</v>
      </c>
    </row>
    <row r="26" spans="2:34" x14ac:dyDescent="0.25">
      <c r="D26" s="12" t="s">
        <v>12</v>
      </c>
      <c r="E26" s="12"/>
      <c r="F26" s="12"/>
      <c r="G26" s="12"/>
      <c r="H26" s="12"/>
      <c r="I26" s="12"/>
      <c r="T26">
        <f t="shared" si="4"/>
        <v>0.12362868748099662</v>
      </c>
      <c r="U26">
        <f t="shared" si="5"/>
        <v>0.12322868748099661</v>
      </c>
      <c r="V26">
        <f t="shared" si="6"/>
        <v>0.15419167375205778</v>
      </c>
      <c r="W26">
        <f t="shared" si="0"/>
        <v>0.13919167375205777</v>
      </c>
      <c r="X26">
        <f t="shared" si="7"/>
        <v>0.20353508350505298</v>
      </c>
      <c r="Y26">
        <f t="shared" si="8"/>
        <v>0.18853508350505299</v>
      </c>
      <c r="Z26">
        <v>1.4</v>
      </c>
      <c r="AA26" s="9"/>
      <c r="AB26">
        <f t="shared" si="9"/>
        <v>0.12473708092641982</v>
      </c>
      <c r="AC26">
        <f t="shared" si="10"/>
        <v>0.12433708092641982</v>
      </c>
      <c r="AD26">
        <f t="shared" si="11"/>
        <v>0.15419167375205778</v>
      </c>
      <c r="AE26">
        <f t="shared" si="12"/>
        <v>0.13919167375205777</v>
      </c>
      <c r="AF26">
        <f t="shared" si="13"/>
        <v>0.20353508350505298</v>
      </c>
      <c r="AG26">
        <f t="shared" si="14"/>
        <v>0.18853508350505299</v>
      </c>
      <c r="AH26">
        <v>1.4</v>
      </c>
    </row>
    <row r="27" spans="2:34" x14ac:dyDescent="0.25">
      <c r="F27" s="10"/>
      <c r="G27" s="10"/>
      <c r="H27" s="10"/>
      <c r="I27" s="10"/>
      <c r="T27">
        <f t="shared" si="4"/>
        <v>0.14009788765821327</v>
      </c>
      <c r="U27">
        <f t="shared" si="5"/>
        <v>0.13969788765821328</v>
      </c>
      <c r="V27">
        <f t="shared" si="6"/>
        <v>0.17154315251019675</v>
      </c>
      <c r="W27">
        <f t="shared" si="0"/>
        <v>0.15654315251019674</v>
      </c>
      <c r="X27">
        <f t="shared" si="7"/>
        <v>0.22152920962460454</v>
      </c>
      <c r="Y27">
        <f t="shared" si="8"/>
        <v>0.20652920962460453</v>
      </c>
      <c r="Z27">
        <v>1.5</v>
      </c>
      <c r="AA27" s="9"/>
      <c r="AB27">
        <f t="shared" si="9"/>
        <v>0.14120628110363648</v>
      </c>
      <c r="AC27">
        <f t="shared" si="10"/>
        <v>0.14080628110363647</v>
      </c>
      <c r="AD27">
        <f t="shared" si="11"/>
        <v>0.17154315251019675</v>
      </c>
      <c r="AE27">
        <f t="shared" si="12"/>
        <v>0.15654315251019674</v>
      </c>
      <c r="AF27">
        <f t="shared" si="13"/>
        <v>0.22152920962460454</v>
      </c>
      <c r="AG27">
        <f t="shared" si="14"/>
        <v>0.20652920962460453</v>
      </c>
      <c r="AH27">
        <v>1.5</v>
      </c>
    </row>
    <row r="28" spans="2:34" x14ac:dyDescent="0.25">
      <c r="E28" t="s">
        <v>13</v>
      </c>
      <c r="F28" t="s">
        <v>14</v>
      </c>
      <c r="T28">
        <f t="shared" si="4"/>
        <v>0.15770289474420351</v>
      </c>
      <c r="U28">
        <f t="shared" si="5"/>
        <v>0.15730289474420353</v>
      </c>
      <c r="V28">
        <f t="shared" si="6"/>
        <v>0.19009128497579361</v>
      </c>
      <c r="W28">
        <f t="shared" si="0"/>
        <v>0.1750912849757936</v>
      </c>
      <c r="X28">
        <f t="shared" si="7"/>
        <v>0.24076430995929754</v>
      </c>
      <c r="Y28">
        <f t="shared" si="8"/>
        <v>0.22576430995929755</v>
      </c>
      <c r="Z28">
        <v>1.6</v>
      </c>
      <c r="AA28" s="9"/>
      <c r="AB28">
        <f t="shared" si="9"/>
        <v>0.15881128818962673</v>
      </c>
      <c r="AC28">
        <f t="shared" si="10"/>
        <v>0.15841128818962671</v>
      </c>
      <c r="AD28">
        <f t="shared" si="11"/>
        <v>0.19009128497579361</v>
      </c>
      <c r="AE28">
        <f t="shared" si="12"/>
        <v>0.1750912849757936</v>
      </c>
      <c r="AF28">
        <f t="shared" si="13"/>
        <v>0.24076430995929754</v>
      </c>
      <c r="AG28">
        <f t="shared" si="14"/>
        <v>0.22576430995929755</v>
      </c>
      <c r="AH28">
        <v>1.6</v>
      </c>
    </row>
    <row r="29" spans="2:34" x14ac:dyDescent="0.25">
      <c r="E29">
        <v>59000</v>
      </c>
      <c r="F29">
        <v>95</v>
      </c>
      <c r="T29">
        <f t="shared" si="4"/>
        <v>0.17644370873896723</v>
      </c>
      <c r="U29">
        <f t="shared" si="5"/>
        <v>0.17604370873896724</v>
      </c>
      <c r="V29">
        <f t="shared" si="6"/>
        <v>0.20983607114884825</v>
      </c>
      <c r="W29">
        <f t="shared" si="0"/>
        <v>0.19483607114884824</v>
      </c>
      <c r="X29">
        <f t="shared" si="7"/>
        <v>0.26124038450913201</v>
      </c>
      <c r="Y29">
        <f t="shared" si="8"/>
        <v>0.24624038450913199</v>
      </c>
      <c r="Z29">
        <v>1.7</v>
      </c>
      <c r="AA29" s="9"/>
      <c r="AB29">
        <f t="shared" si="9"/>
        <v>0.17755210218439044</v>
      </c>
      <c r="AC29">
        <f t="shared" si="10"/>
        <v>0.17715210218439043</v>
      </c>
      <c r="AD29">
        <f t="shared" si="11"/>
        <v>0.20983607114884825</v>
      </c>
      <c r="AE29">
        <f t="shared" si="12"/>
        <v>0.19483607114884824</v>
      </c>
      <c r="AF29">
        <f t="shared" si="13"/>
        <v>0.26124038450913201</v>
      </c>
      <c r="AG29">
        <f t="shared" si="14"/>
        <v>0.24624038450913199</v>
      </c>
      <c r="AH29">
        <v>1.7</v>
      </c>
    </row>
    <row r="30" spans="2:34" x14ac:dyDescent="0.25">
      <c r="D30" t="s">
        <v>15</v>
      </c>
      <c r="E30" s="10">
        <f>E29/F29</f>
        <v>621.0526315789474</v>
      </c>
      <c r="F30" s="10"/>
      <c r="H30" s="10"/>
      <c r="I30" s="10"/>
      <c r="T30">
        <f t="shared" si="4"/>
        <v>0.19632032964250459</v>
      </c>
      <c r="U30">
        <f t="shared" si="5"/>
        <v>0.19592032964250461</v>
      </c>
      <c r="V30">
        <f t="shared" si="6"/>
        <v>0.23077751102936084</v>
      </c>
      <c r="W30">
        <f t="shared" si="0"/>
        <v>0.21577751102936082</v>
      </c>
      <c r="X30">
        <f t="shared" si="7"/>
        <v>0.28295743327410799</v>
      </c>
      <c r="Y30">
        <f t="shared" si="8"/>
        <v>0.26795743327410804</v>
      </c>
      <c r="Z30">
        <v>1.8</v>
      </c>
      <c r="AA30" s="9"/>
      <c r="AB30">
        <f t="shared" si="9"/>
        <v>0.1974287230879278</v>
      </c>
      <c r="AC30">
        <f t="shared" si="10"/>
        <v>0.19702872308792779</v>
      </c>
      <c r="AD30">
        <f t="shared" si="11"/>
        <v>0.23077751102936084</v>
      </c>
      <c r="AE30">
        <f t="shared" si="12"/>
        <v>0.21577751102936082</v>
      </c>
      <c r="AF30">
        <f t="shared" si="13"/>
        <v>0.28295743327410799</v>
      </c>
      <c r="AG30">
        <f t="shared" si="14"/>
        <v>0.26795743327410804</v>
      </c>
      <c r="AH30">
        <v>1.8</v>
      </c>
    </row>
    <row r="36" spans="5:10" x14ac:dyDescent="0.25">
      <c r="E36" s="12" t="s">
        <v>16</v>
      </c>
      <c r="F36" s="12"/>
      <c r="G36" s="12"/>
      <c r="H36" s="12"/>
      <c r="I36" s="12"/>
      <c r="J36" s="12"/>
    </row>
    <row r="37" spans="5:10" x14ac:dyDescent="0.25">
      <c r="G37" s="10"/>
      <c r="H37" s="10"/>
      <c r="I37" s="10"/>
      <c r="J37" s="10"/>
    </row>
    <row r="38" spans="5:10" x14ac:dyDescent="0.25">
      <c r="F38" t="s">
        <v>13</v>
      </c>
      <c r="G38" t="s">
        <v>14</v>
      </c>
    </row>
    <row r="39" spans="5:10" x14ac:dyDescent="0.25">
      <c r="F39">
        <v>80000</v>
      </c>
      <c r="G39">
        <v>105.4</v>
      </c>
    </row>
    <row r="40" spans="5:10" x14ac:dyDescent="0.25">
      <c r="E40" t="s">
        <v>15</v>
      </c>
      <c r="F40" s="10">
        <f>F39/G39</f>
        <v>759.01328273244781</v>
      </c>
      <c r="G40" s="10"/>
      <c r="I40" s="10"/>
      <c r="J40" s="10"/>
    </row>
    <row r="51" spans="4:17" x14ac:dyDescent="0.25">
      <c r="D51" s="12" t="s">
        <v>12</v>
      </c>
      <c r="E51" s="12"/>
      <c r="F51" s="12"/>
      <c r="G51" s="12"/>
      <c r="H51" s="12"/>
      <c r="I51" s="12"/>
      <c r="L51" s="12" t="s">
        <v>16</v>
      </c>
      <c r="M51" s="12"/>
      <c r="N51" s="12"/>
      <c r="O51" s="12"/>
      <c r="P51" s="12"/>
      <c r="Q51" s="12"/>
    </row>
    <row r="52" spans="4:17" x14ac:dyDescent="0.25">
      <c r="F52" s="10" t="s">
        <v>20</v>
      </c>
      <c r="G52" s="10"/>
      <c r="H52" s="10" t="s">
        <v>21</v>
      </c>
      <c r="I52" s="10"/>
      <c r="N52" s="10" t="s">
        <v>20</v>
      </c>
      <c r="O52" s="10"/>
      <c r="P52" s="10" t="s">
        <v>21</v>
      </c>
      <c r="Q52" s="10"/>
    </row>
    <row r="53" spans="4:17" x14ac:dyDescent="0.25">
      <c r="E53" t="s">
        <v>13</v>
      </c>
      <c r="F53" t="s">
        <v>22</v>
      </c>
      <c r="G53" t="s">
        <v>23</v>
      </c>
      <c r="H53" t="s">
        <v>22</v>
      </c>
      <c r="I53" t="s">
        <v>23</v>
      </c>
      <c r="M53" t="s">
        <v>13</v>
      </c>
      <c r="N53" t="s">
        <v>22</v>
      </c>
      <c r="O53" t="s">
        <v>23</v>
      </c>
      <c r="P53" t="s">
        <v>22</v>
      </c>
      <c r="Q53" t="s">
        <v>23</v>
      </c>
    </row>
    <row r="54" spans="4:17" x14ac:dyDescent="0.25">
      <c r="E54">
        <v>59000</v>
      </c>
      <c r="F54">
        <v>0.2263</v>
      </c>
      <c r="G54">
        <v>0.69769999999999999</v>
      </c>
      <c r="H54">
        <v>1.9900000000000001E-2</v>
      </c>
      <c r="I54">
        <v>0.75309999999999999</v>
      </c>
      <c r="M54">
        <v>80000</v>
      </c>
      <c r="N54">
        <v>0.2263</v>
      </c>
      <c r="O54">
        <v>0.69769999999999999</v>
      </c>
      <c r="P54">
        <v>1.9900000000000001E-2</v>
      </c>
      <c r="Q54">
        <v>0.75309999999999999</v>
      </c>
    </row>
    <row r="55" spans="4:17" x14ac:dyDescent="0.25">
      <c r="D55" t="s">
        <v>24</v>
      </c>
      <c r="F55" s="10">
        <f>10^(F54+G54*LOG(E54))</f>
        <v>3588.5867438252376</v>
      </c>
      <c r="G55" s="10"/>
      <c r="H55" s="10">
        <f>10^(H54+I54*LOG(E54))</f>
        <v>4100.4228968950847</v>
      </c>
      <c r="I55" s="10"/>
      <c r="L55" t="s">
        <v>24</v>
      </c>
      <c r="N55" s="10">
        <f>10^(N54+O54*LOG(M54))</f>
        <v>4437.9855508266965</v>
      </c>
      <c r="O55" s="10"/>
      <c r="P55" s="10">
        <f>10^(P54+Q54*LOG(M54))</f>
        <v>5157.236755434762</v>
      </c>
      <c r="Q55" s="10"/>
    </row>
    <row r="56" spans="4:17" x14ac:dyDescent="0.25">
      <c r="D56" t="s">
        <v>25</v>
      </c>
      <c r="F56" s="10">
        <f>(F55+H55)/2</f>
        <v>3844.5048203601609</v>
      </c>
      <c r="G56" s="10"/>
      <c r="H56" s="10"/>
      <c r="I56" s="10"/>
      <c r="L56" t="s">
        <v>25</v>
      </c>
      <c r="N56" s="10">
        <f>(N55+P55)/2</f>
        <v>4797.6111531307288</v>
      </c>
      <c r="O56" s="10"/>
      <c r="P56" s="10"/>
      <c r="Q56" s="10"/>
    </row>
    <row r="65" spans="8:19" x14ac:dyDescent="0.25">
      <c r="H65" s="10" t="s">
        <v>26</v>
      </c>
      <c r="I65" s="10"/>
      <c r="J65" s="10"/>
      <c r="K65" s="10"/>
    </row>
    <row r="66" spans="8:19" x14ac:dyDescent="0.25">
      <c r="H66" s="7"/>
      <c r="I66" s="7"/>
      <c r="J66" s="7" t="s">
        <v>44</v>
      </c>
      <c r="K66" s="7" t="s">
        <v>27</v>
      </c>
      <c r="P66" s="10" t="s">
        <v>28</v>
      </c>
      <c r="Q66" s="10"/>
      <c r="R66" s="10"/>
      <c r="S66" s="10"/>
    </row>
    <row r="67" spans="8:19" x14ac:dyDescent="0.25">
      <c r="H67" s="11" t="s">
        <v>29</v>
      </c>
      <c r="I67" s="3" t="s">
        <v>30</v>
      </c>
      <c r="J67" s="2">
        <v>0</v>
      </c>
      <c r="K67" s="2">
        <v>0</v>
      </c>
      <c r="P67" s="7"/>
      <c r="Q67" s="7"/>
      <c r="R67" s="7" t="s">
        <v>44</v>
      </c>
      <c r="S67" s="7" t="s">
        <v>27</v>
      </c>
    </row>
    <row r="68" spans="8:19" x14ac:dyDescent="0.25">
      <c r="H68" s="11"/>
      <c r="I68" s="3" t="s">
        <v>31</v>
      </c>
      <c r="J68" s="2">
        <v>1.4999999999999999E-2</v>
      </c>
      <c r="K68" s="2">
        <v>1.4999999999999999E-2</v>
      </c>
      <c r="P68" s="11" t="s">
        <v>29</v>
      </c>
      <c r="Q68" s="3" t="s">
        <v>30</v>
      </c>
      <c r="R68" s="2">
        <v>0</v>
      </c>
      <c r="S68" s="2">
        <v>0</v>
      </c>
    </row>
    <row r="69" spans="8:19" x14ac:dyDescent="0.25">
      <c r="H69" s="11"/>
      <c r="I69" s="3" t="s">
        <v>32</v>
      </c>
      <c r="J69" s="2">
        <v>6.5000000000000002E-2</v>
      </c>
      <c r="K69" s="2">
        <v>6.5000000000000002E-2</v>
      </c>
      <c r="P69" s="11"/>
      <c r="Q69" s="3" t="s">
        <v>31</v>
      </c>
      <c r="R69" s="2">
        <v>0.01</v>
      </c>
      <c r="S69" s="2">
        <v>0.01</v>
      </c>
    </row>
    <row r="70" spans="8:19" x14ac:dyDescent="0.25">
      <c r="H70" s="11"/>
      <c r="I70" s="3" t="s">
        <v>43</v>
      </c>
      <c r="J70" s="2">
        <v>0.02</v>
      </c>
      <c r="K70" s="2">
        <v>0.02</v>
      </c>
      <c r="P70" s="11"/>
      <c r="Q70" s="3" t="s">
        <v>32</v>
      </c>
      <c r="R70" s="2">
        <v>5.5E-2</v>
      </c>
      <c r="S70" s="2">
        <v>5.5E-2</v>
      </c>
    </row>
    <row r="71" spans="8:19" x14ac:dyDescent="0.25">
      <c r="H71" s="11" t="s">
        <v>34</v>
      </c>
      <c r="P71" s="11"/>
      <c r="Q71" s="3" t="s">
        <v>33</v>
      </c>
      <c r="R71" s="2">
        <v>1.4999999999999999E-2</v>
      </c>
      <c r="S71" s="2">
        <v>1.4999999999999999E-2</v>
      </c>
    </row>
    <row r="72" spans="8:19" x14ac:dyDescent="0.25">
      <c r="H72" s="11"/>
      <c r="P72" s="11" t="s">
        <v>34</v>
      </c>
    </row>
    <row r="73" spans="8:19" x14ac:dyDescent="0.25">
      <c r="H73" s="11"/>
      <c r="J73" s="2">
        <v>4.0000000000000002E-4</v>
      </c>
      <c r="K73" s="2">
        <v>4.0000000000000002E-4</v>
      </c>
      <c r="P73" s="11"/>
    </row>
    <row r="74" spans="8:19" x14ac:dyDescent="0.25">
      <c r="H74" s="11"/>
      <c r="P74" s="11"/>
      <c r="R74" s="2">
        <v>4.0000000000000002E-4</v>
      </c>
      <c r="S74" s="2">
        <v>4.0000000000000002E-4</v>
      </c>
    </row>
    <row r="75" spans="8:19" x14ac:dyDescent="0.25">
      <c r="P75" s="11"/>
    </row>
    <row r="83" spans="9:12" x14ac:dyDescent="0.25">
      <c r="I83" s="10" t="s">
        <v>35</v>
      </c>
      <c r="J83" s="10"/>
      <c r="K83" s="10"/>
      <c r="L83" s="10"/>
    </row>
    <row r="84" spans="9:12" x14ac:dyDescent="0.25">
      <c r="I84" s="7"/>
      <c r="J84" s="7"/>
      <c r="K84" s="7" t="s">
        <v>44</v>
      </c>
      <c r="L84" s="7" t="s">
        <v>27</v>
      </c>
    </row>
    <row r="85" spans="9:12" x14ac:dyDescent="0.25">
      <c r="I85" s="11" t="s">
        <v>29</v>
      </c>
      <c r="J85" s="3" t="s">
        <v>30</v>
      </c>
      <c r="K85" s="2">
        <v>0</v>
      </c>
      <c r="L85" s="2">
        <v>0</v>
      </c>
    </row>
    <row r="86" spans="9:12" x14ac:dyDescent="0.25">
      <c r="I86" s="11"/>
      <c r="J86" s="3" t="s">
        <v>31</v>
      </c>
      <c r="K86" s="2">
        <v>0.02</v>
      </c>
      <c r="L86" s="2">
        <v>0.02</v>
      </c>
    </row>
    <row r="87" spans="9:12" x14ac:dyDescent="0.25">
      <c r="I87" s="11"/>
      <c r="J87" s="3" t="s">
        <v>32</v>
      </c>
      <c r="K87" s="2">
        <v>7.4999999999999997E-2</v>
      </c>
      <c r="L87" s="2">
        <v>7.4999999999999997E-2</v>
      </c>
    </row>
    <row r="88" spans="9:12" x14ac:dyDescent="0.25">
      <c r="I88" s="11"/>
      <c r="J88" s="3" t="s">
        <v>33</v>
      </c>
      <c r="K88" s="2">
        <v>2.5000000000000001E-2</v>
      </c>
      <c r="L88" s="2">
        <v>2.5000000000000001E-2</v>
      </c>
    </row>
    <row r="89" spans="9:12" x14ac:dyDescent="0.25">
      <c r="I89" s="11" t="s">
        <v>34</v>
      </c>
    </row>
    <row r="90" spans="9:12" x14ac:dyDescent="0.25">
      <c r="I90" s="11"/>
    </row>
    <row r="91" spans="9:12" x14ac:dyDescent="0.25">
      <c r="I91" s="11"/>
      <c r="K91" s="2">
        <v>4.0000000000000002E-4</v>
      </c>
      <c r="L91" s="2">
        <v>4.0000000000000002E-4</v>
      </c>
    </row>
    <row r="92" spans="9:12" x14ac:dyDescent="0.25">
      <c r="I92" s="11"/>
    </row>
  </sheetData>
  <mergeCells count="31">
    <mergeCell ref="L51:Q51"/>
    <mergeCell ref="D26:I26"/>
    <mergeCell ref="F27:G27"/>
    <mergeCell ref="H27:I27"/>
    <mergeCell ref="E30:F30"/>
    <mergeCell ref="H30:I30"/>
    <mergeCell ref="E36:J36"/>
    <mergeCell ref="G37:H37"/>
    <mergeCell ref="I37:J37"/>
    <mergeCell ref="F40:G40"/>
    <mergeCell ref="I40:J40"/>
    <mergeCell ref="D51:I51"/>
    <mergeCell ref="F52:G52"/>
    <mergeCell ref="H52:I52"/>
    <mergeCell ref="N52:O52"/>
    <mergeCell ref="P52:Q52"/>
    <mergeCell ref="F55:G55"/>
    <mergeCell ref="H55:I55"/>
    <mergeCell ref="N55:O55"/>
    <mergeCell ref="P55:Q55"/>
    <mergeCell ref="I83:L83"/>
    <mergeCell ref="I85:I88"/>
    <mergeCell ref="I89:I92"/>
    <mergeCell ref="F56:I56"/>
    <mergeCell ref="N56:Q56"/>
    <mergeCell ref="H65:K65"/>
    <mergeCell ref="P66:S66"/>
    <mergeCell ref="H67:H70"/>
    <mergeCell ref="P68:P71"/>
    <mergeCell ref="H71:H74"/>
    <mergeCell ref="P72:P7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Mediume</vt:lpstr>
      <vt:lpstr>Low</vt:lpstr>
      <vt:lpstr>High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Ali</cp:lastModifiedBy>
  <dcterms:created xsi:type="dcterms:W3CDTF">2020-12-01T15:03:38Z</dcterms:created>
  <dcterms:modified xsi:type="dcterms:W3CDTF">2021-03-15T16:57:57Z</dcterms:modified>
</cp:coreProperties>
</file>