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University\karshenasi\Aircraft Design\Project\Phase#2\Report\Projects Pack v2-1 Date 13970820\Excel\"/>
    </mc:Choice>
  </mc:AlternateContent>
  <xr:revisionPtr revIDLastSave="0" documentId="13_ncr:1_{19A5B149-BF2D-409D-B5BC-A8D96819AACA}" xr6:coauthVersionLast="45" xr6:coauthVersionMax="46" xr10:uidLastSave="{00000000-0000-0000-0000-000000000000}"/>
  <bookViews>
    <workbookView xWindow="768" yWindow="768" windowWidth="17280" windowHeight="8916" activeTab="2" xr2:uid="{00000000-000D-0000-FFFF-FFFF00000000}"/>
  </bookViews>
  <sheets>
    <sheet name="Mediume" sheetId="1" r:id="rId1"/>
    <sheet name="Low" sheetId="5" r:id="rId2"/>
    <sheet name="High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F10" i="6" s="1"/>
  <c r="H10" i="6" s="1"/>
  <c r="E9" i="6"/>
  <c r="G9" i="6" s="1"/>
  <c r="I9" i="6" s="1"/>
  <c r="D13" i="6"/>
  <c r="E10" i="6" s="1"/>
  <c r="G10" i="6" s="1"/>
  <c r="I10" i="6" s="1"/>
  <c r="C13" i="6"/>
  <c r="D9" i="6" s="1"/>
  <c r="F9" i="6" s="1"/>
  <c r="H9" i="6" s="1"/>
  <c r="D13" i="5"/>
  <c r="E8" i="5" s="1"/>
  <c r="G8" i="5" s="1"/>
  <c r="I8" i="5" s="1"/>
  <c r="C13" i="5"/>
  <c r="D9" i="5" s="1"/>
  <c r="F9" i="5" s="1"/>
  <c r="H9" i="5" s="1"/>
  <c r="C19" i="5"/>
  <c r="D19" i="5"/>
  <c r="C19" i="6"/>
  <c r="D19" i="6"/>
  <c r="E10" i="1"/>
  <c r="G10" i="1" s="1"/>
  <c r="I10" i="1" s="1"/>
  <c r="D10" i="1"/>
  <c r="F10" i="1" s="1"/>
  <c r="H10" i="1" s="1"/>
  <c r="D19" i="1"/>
  <c r="C19" i="1"/>
  <c r="E9" i="5" l="1"/>
  <c r="G9" i="5" s="1"/>
  <c r="I9" i="5" s="1"/>
  <c r="D8" i="5"/>
  <c r="F8" i="5" s="1"/>
  <c r="H8" i="5" s="1"/>
  <c r="N7" i="6"/>
  <c r="AG7" i="6" s="1"/>
  <c r="M7" i="6"/>
  <c r="N6" i="6"/>
  <c r="M6" i="6"/>
  <c r="N5" i="6"/>
  <c r="M5" i="6"/>
  <c r="N4" i="6"/>
  <c r="M4" i="6"/>
  <c r="M3" i="6"/>
  <c r="M2" i="6"/>
  <c r="P55" i="6"/>
  <c r="N55" i="6"/>
  <c r="N56" i="6" s="1"/>
  <c r="H55" i="6"/>
  <c r="F56" i="6" s="1"/>
  <c r="F55" i="6"/>
  <c r="F40" i="6"/>
  <c r="E30" i="6"/>
  <c r="P7" i="6"/>
  <c r="O7" i="6"/>
  <c r="P6" i="6"/>
  <c r="O6" i="6"/>
  <c r="P5" i="6"/>
  <c r="O5" i="6"/>
  <c r="P4" i="6"/>
  <c r="O4" i="6"/>
  <c r="P3" i="6"/>
  <c r="O3" i="6"/>
  <c r="P2" i="6"/>
  <c r="O2" i="6"/>
  <c r="P55" i="5"/>
  <c r="N55" i="5"/>
  <c r="H55" i="5"/>
  <c r="F55" i="5"/>
  <c r="F40" i="5"/>
  <c r="E30" i="5"/>
  <c r="P7" i="5"/>
  <c r="O7" i="5"/>
  <c r="P6" i="5"/>
  <c r="O6" i="5"/>
  <c r="P5" i="5"/>
  <c r="O5" i="5"/>
  <c r="P4" i="5"/>
  <c r="O4" i="5"/>
  <c r="P3" i="5"/>
  <c r="O3" i="5"/>
  <c r="P2" i="5"/>
  <c r="O2" i="5"/>
  <c r="P7" i="1"/>
  <c r="P6" i="1"/>
  <c r="P5" i="1"/>
  <c r="P4" i="1"/>
  <c r="P3" i="1"/>
  <c r="P2" i="1"/>
  <c r="O7" i="1"/>
  <c r="O6" i="1"/>
  <c r="O5" i="1"/>
  <c r="O4" i="1"/>
  <c r="O3" i="1"/>
  <c r="O2" i="1"/>
  <c r="AF19" i="6" l="1"/>
  <c r="T5" i="6"/>
  <c r="Y28" i="6"/>
  <c r="T11" i="6"/>
  <c r="U30" i="6"/>
  <c r="AG30" i="6"/>
  <c r="AF11" i="6"/>
  <c r="V29" i="6"/>
  <c r="U3" i="6"/>
  <c r="T15" i="6"/>
  <c r="AD27" i="6"/>
  <c r="V3" i="6"/>
  <c r="AF15" i="6"/>
  <c r="W29" i="6"/>
  <c r="AF3" i="6"/>
  <c r="T19" i="6"/>
  <c r="AE27" i="6"/>
  <c r="AG4" i="6"/>
  <c r="AF30" i="6"/>
  <c r="X28" i="6"/>
  <c r="V7" i="6"/>
  <c r="AF23" i="6"/>
  <c r="T23" i="6"/>
  <c r="T27" i="6"/>
  <c r="X5" i="6"/>
  <c r="AF7" i="6"/>
  <c r="U11" i="6"/>
  <c r="U15" i="6"/>
  <c r="U19" i="6"/>
  <c r="U23" i="6"/>
  <c r="U27" i="6"/>
  <c r="AF27" i="6"/>
  <c r="AG11" i="6"/>
  <c r="AG27" i="6"/>
  <c r="Y5" i="6"/>
  <c r="AG3" i="6"/>
  <c r="AD5" i="6"/>
  <c r="AD8" i="6"/>
  <c r="AG15" i="6"/>
  <c r="AG19" i="6"/>
  <c r="AG23" i="6"/>
  <c r="V2" i="6"/>
  <c r="T4" i="6"/>
  <c r="V6" i="6"/>
  <c r="X9" i="6"/>
  <c r="AD12" i="6"/>
  <c r="AD16" i="6"/>
  <c r="AD20" i="6"/>
  <c r="AD24" i="6"/>
  <c r="AD28" i="6"/>
  <c r="U4" i="6"/>
  <c r="Y9" i="6"/>
  <c r="X25" i="6"/>
  <c r="AD2" i="6"/>
  <c r="V4" i="6"/>
  <c r="T7" i="6"/>
  <c r="AD9" i="6"/>
  <c r="Y13" i="6"/>
  <c r="Y17" i="6"/>
  <c r="Y21" i="6"/>
  <c r="Y25" i="6"/>
  <c r="Y29" i="6"/>
  <c r="Y2" i="6"/>
  <c r="AD6" i="6"/>
  <c r="X13" i="6"/>
  <c r="X17" i="6"/>
  <c r="X21" i="6"/>
  <c r="X29" i="6"/>
  <c r="T3" i="6"/>
  <c r="AD4" i="6"/>
  <c r="U7" i="6"/>
  <c r="V10" i="6"/>
  <c r="V14" i="6"/>
  <c r="V18" i="6"/>
  <c r="V22" i="6"/>
  <c r="V26" i="6"/>
  <c r="V30" i="6"/>
  <c r="AE4" i="6"/>
  <c r="AE12" i="6"/>
  <c r="AE20" i="6"/>
  <c r="AE28" i="6"/>
  <c r="AF4" i="6"/>
  <c r="X6" i="6"/>
  <c r="T8" i="6"/>
  <c r="AF8" i="6"/>
  <c r="X10" i="6"/>
  <c r="V11" i="6"/>
  <c r="T12" i="6"/>
  <c r="AF12" i="6"/>
  <c r="AD13" i="6"/>
  <c r="X14" i="6"/>
  <c r="V15" i="6"/>
  <c r="T16" i="6"/>
  <c r="AF16" i="6"/>
  <c r="AD17" i="6"/>
  <c r="X18" i="6"/>
  <c r="V19" i="6"/>
  <c r="T20" i="6"/>
  <c r="AF20" i="6"/>
  <c r="AD21" i="6"/>
  <c r="X22" i="6"/>
  <c r="V23" i="6"/>
  <c r="T24" i="6"/>
  <c r="AF24" i="6"/>
  <c r="AD25" i="6"/>
  <c r="X26" i="6"/>
  <c r="V27" i="6"/>
  <c r="T28" i="6"/>
  <c r="AF28" i="6"/>
  <c r="AD29" i="6"/>
  <c r="X30" i="6"/>
  <c r="W14" i="6"/>
  <c r="AE16" i="6"/>
  <c r="W22" i="6"/>
  <c r="AE24" i="6"/>
  <c r="W30" i="6"/>
  <c r="W3" i="6"/>
  <c r="AE5" i="6"/>
  <c r="Y6" i="6"/>
  <c r="W7" i="6"/>
  <c r="U8" i="6"/>
  <c r="AG8" i="6"/>
  <c r="AE9" i="6"/>
  <c r="Y10" i="6"/>
  <c r="W11" i="6"/>
  <c r="U12" i="6"/>
  <c r="AG12" i="6"/>
  <c r="AE13" i="6"/>
  <c r="Y14" i="6"/>
  <c r="W15" i="6"/>
  <c r="U16" i="6"/>
  <c r="AG16" i="6"/>
  <c r="AE17" i="6"/>
  <c r="Y18" i="6"/>
  <c r="W19" i="6"/>
  <c r="U20" i="6"/>
  <c r="AG20" i="6"/>
  <c r="AE21" i="6"/>
  <c r="Y22" i="6"/>
  <c r="W23" i="6"/>
  <c r="U24" i="6"/>
  <c r="AG24" i="6"/>
  <c r="AE25" i="6"/>
  <c r="Y26" i="6"/>
  <c r="W27" i="6"/>
  <c r="U28" i="6"/>
  <c r="AG28" i="6"/>
  <c r="AE29" i="6"/>
  <c r="Y30" i="6"/>
  <c r="W26" i="6"/>
  <c r="X3" i="6"/>
  <c r="AF5" i="6"/>
  <c r="X7" i="6"/>
  <c r="V8" i="6"/>
  <c r="T9" i="6"/>
  <c r="AF9" i="6"/>
  <c r="AD10" i="6"/>
  <c r="X11" i="6"/>
  <c r="V12" i="6"/>
  <c r="T13" i="6"/>
  <c r="AF13" i="6"/>
  <c r="AD14" i="6"/>
  <c r="X15" i="6"/>
  <c r="V16" i="6"/>
  <c r="T17" i="6"/>
  <c r="AF17" i="6"/>
  <c r="AD18" i="6"/>
  <c r="X19" i="6"/>
  <c r="V20" i="6"/>
  <c r="T21" i="6"/>
  <c r="AF21" i="6"/>
  <c r="AD22" i="6"/>
  <c r="X23" i="6"/>
  <c r="V24" i="6"/>
  <c r="T25" i="6"/>
  <c r="AF25" i="6"/>
  <c r="AD26" i="6"/>
  <c r="X27" i="6"/>
  <c r="V28" i="6"/>
  <c r="T29" i="6"/>
  <c r="AF29" i="6"/>
  <c r="AD30" i="6"/>
  <c r="AE8" i="6"/>
  <c r="AE2" i="6"/>
  <c r="Y3" i="6"/>
  <c r="W4" i="6"/>
  <c r="U5" i="6"/>
  <c r="AG5" i="6"/>
  <c r="AE6" i="6"/>
  <c r="Y7" i="6"/>
  <c r="W8" i="6"/>
  <c r="U9" i="6"/>
  <c r="AG9" i="6"/>
  <c r="AE10" i="6"/>
  <c r="Y11" i="6"/>
  <c r="W12" i="6"/>
  <c r="U13" i="6"/>
  <c r="AG13" i="6"/>
  <c r="AE14" i="6"/>
  <c r="Y15" i="6"/>
  <c r="W16" i="6"/>
  <c r="U17" i="6"/>
  <c r="AG17" i="6"/>
  <c r="AE18" i="6"/>
  <c r="Y19" i="6"/>
  <c r="W20" i="6"/>
  <c r="U21" i="6"/>
  <c r="AG21" i="6"/>
  <c r="AE22" i="6"/>
  <c r="Y23" i="6"/>
  <c r="W24" i="6"/>
  <c r="U25" i="6"/>
  <c r="AG25" i="6"/>
  <c r="AE26" i="6"/>
  <c r="Y27" i="6"/>
  <c r="W28" i="6"/>
  <c r="U29" i="6"/>
  <c r="AG29" i="6"/>
  <c r="AE30" i="6"/>
  <c r="W2" i="6"/>
  <c r="W6" i="6"/>
  <c r="X2" i="6"/>
  <c r="T2" i="6"/>
  <c r="AF2" i="6"/>
  <c r="AD3" i="6"/>
  <c r="X4" i="6"/>
  <c r="V5" i="6"/>
  <c r="T6" i="6"/>
  <c r="AF6" i="6"/>
  <c r="AD7" i="6"/>
  <c r="X8" i="6"/>
  <c r="V9" i="6"/>
  <c r="T10" i="6"/>
  <c r="AF10" i="6"/>
  <c r="AD11" i="6"/>
  <c r="X12" i="6"/>
  <c r="V13" i="6"/>
  <c r="T14" i="6"/>
  <c r="AF14" i="6"/>
  <c r="AD15" i="6"/>
  <c r="X16" i="6"/>
  <c r="V17" i="6"/>
  <c r="T18" i="6"/>
  <c r="AF18" i="6"/>
  <c r="AD19" i="6"/>
  <c r="X20" i="6"/>
  <c r="V21" i="6"/>
  <c r="T22" i="6"/>
  <c r="AF22" i="6"/>
  <c r="AD23" i="6"/>
  <c r="X24" i="6"/>
  <c r="V25" i="6"/>
  <c r="T26" i="6"/>
  <c r="AF26" i="6"/>
  <c r="T30" i="6"/>
  <c r="W10" i="6"/>
  <c r="W18" i="6"/>
  <c r="U2" i="6"/>
  <c r="AG2" i="6"/>
  <c r="AE3" i="6"/>
  <c r="Y4" i="6"/>
  <c r="W5" i="6"/>
  <c r="U6" i="6"/>
  <c r="AG6" i="6"/>
  <c r="AE7" i="6"/>
  <c r="Y8" i="6"/>
  <c r="W9" i="6"/>
  <c r="U10" i="6"/>
  <c r="AG10" i="6"/>
  <c r="AE11" i="6"/>
  <c r="Y12" i="6"/>
  <c r="W13" i="6"/>
  <c r="U14" i="6"/>
  <c r="AG14" i="6"/>
  <c r="AE15" i="6"/>
  <c r="Y16" i="6"/>
  <c r="W17" i="6"/>
  <c r="U18" i="6"/>
  <c r="AG18" i="6"/>
  <c r="AE19" i="6"/>
  <c r="Y20" i="6"/>
  <c r="W21" i="6"/>
  <c r="U22" i="6"/>
  <c r="AG22" i="6"/>
  <c r="AE23" i="6"/>
  <c r="Y24" i="6"/>
  <c r="W25" i="6"/>
  <c r="U26" i="6"/>
  <c r="AG26" i="6"/>
  <c r="N56" i="5"/>
  <c r="F56" i="5"/>
  <c r="D7" i="6"/>
  <c r="F7" i="6" s="1"/>
  <c r="H7" i="6" s="1"/>
  <c r="D5" i="6"/>
  <c r="F5" i="6" s="1"/>
  <c r="H5" i="6" s="1"/>
  <c r="D8" i="6"/>
  <c r="F8" i="6" s="1"/>
  <c r="H8" i="6" s="1"/>
  <c r="D4" i="6"/>
  <c r="F4" i="6" s="1"/>
  <c r="H4" i="6" s="1"/>
  <c r="D3" i="6"/>
  <c r="F3" i="6" s="1"/>
  <c r="H3" i="6" s="1"/>
  <c r="D6" i="6"/>
  <c r="F6" i="6" s="1"/>
  <c r="H6" i="6" s="1"/>
  <c r="D2" i="6"/>
  <c r="F2" i="6" s="1"/>
  <c r="H2" i="6" s="1"/>
  <c r="N2" i="6"/>
  <c r="E7" i="6"/>
  <c r="G7" i="6" s="1"/>
  <c r="I7" i="6" s="1"/>
  <c r="E6" i="6"/>
  <c r="G6" i="6" s="1"/>
  <c r="I6" i="6" s="1"/>
  <c r="E2" i="6"/>
  <c r="G2" i="6" s="1"/>
  <c r="I2" i="6" s="1"/>
  <c r="E8" i="6"/>
  <c r="G8" i="6" s="1"/>
  <c r="I8" i="6" s="1"/>
  <c r="E4" i="6"/>
  <c r="G4" i="6" s="1"/>
  <c r="I4" i="6" s="1"/>
  <c r="E3" i="6"/>
  <c r="G3" i="6" s="1"/>
  <c r="I3" i="6" s="1"/>
  <c r="E5" i="6"/>
  <c r="G5" i="6" s="1"/>
  <c r="I5" i="6" s="1"/>
  <c r="E2" i="5"/>
  <c r="G2" i="5" s="1"/>
  <c r="I2" i="5" s="1"/>
  <c r="E4" i="5"/>
  <c r="G4" i="5" s="1"/>
  <c r="I4" i="5" s="1"/>
  <c r="E5" i="5"/>
  <c r="G5" i="5" s="1"/>
  <c r="I5" i="5" s="1"/>
  <c r="P55" i="1"/>
  <c r="N55" i="1"/>
  <c r="H55" i="1"/>
  <c r="F55" i="1"/>
  <c r="F56" i="1" s="1"/>
  <c r="C13" i="1" s="1"/>
  <c r="D2" i="1" s="1"/>
  <c r="F2" i="1" s="1"/>
  <c r="H2" i="1" s="1"/>
  <c r="D9" i="1" l="1"/>
  <c r="AB8" i="6"/>
  <c r="AB4" i="6"/>
  <c r="AB29" i="6"/>
  <c r="AB27" i="6"/>
  <c r="AB25" i="6"/>
  <c r="AB23" i="6"/>
  <c r="AB21" i="6"/>
  <c r="AB19" i="6"/>
  <c r="AB17" i="6"/>
  <c r="AB15" i="6"/>
  <c r="AB13" i="6"/>
  <c r="AB11" i="6"/>
  <c r="AB9" i="6"/>
  <c r="AB7" i="6"/>
  <c r="AB5" i="6"/>
  <c r="AB3" i="6"/>
  <c r="AB26" i="6"/>
  <c r="AB18" i="6"/>
  <c r="AB14" i="6"/>
  <c r="AB6" i="6"/>
  <c r="AB2" i="6"/>
  <c r="AB20" i="6"/>
  <c r="AB30" i="6"/>
  <c r="AB24" i="6"/>
  <c r="AB16" i="6"/>
  <c r="AB12" i="6"/>
  <c r="AB28" i="6"/>
  <c r="AB22" i="6"/>
  <c r="AB10" i="6"/>
  <c r="E6" i="5"/>
  <c r="G6" i="5" s="1"/>
  <c r="I6" i="5" s="1"/>
  <c r="E3" i="5"/>
  <c r="G3" i="5" s="1"/>
  <c r="I3" i="5" s="1"/>
  <c r="E7" i="5"/>
  <c r="G7" i="5" s="1"/>
  <c r="I7" i="5" s="1"/>
  <c r="D4" i="5"/>
  <c r="F4" i="5" s="1"/>
  <c r="H4" i="5" s="1"/>
  <c r="M4" i="5"/>
  <c r="M7" i="5"/>
  <c r="M2" i="5"/>
  <c r="M6" i="5"/>
  <c r="M5" i="5"/>
  <c r="D5" i="5"/>
  <c r="F5" i="5" s="1"/>
  <c r="H5" i="5" s="1"/>
  <c r="D2" i="5"/>
  <c r="F2" i="5" s="1"/>
  <c r="H2" i="5" s="1"/>
  <c r="D6" i="5"/>
  <c r="F6" i="5" s="1"/>
  <c r="H6" i="5" s="1"/>
  <c r="D3" i="5"/>
  <c r="F3" i="5" s="1"/>
  <c r="H3" i="5" s="1"/>
  <c r="D7" i="5"/>
  <c r="F7" i="5" s="1"/>
  <c r="H7" i="5" s="1"/>
  <c r="N5" i="5"/>
  <c r="N3" i="6"/>
  <c r="N3" i="5"/>
  <c r="M3" i="5"/>
  <c r="N56" i="1"/>
  <c r="D13" i="1" s="1"/>
  <c r="F40" i="1"/>
  <c r="E30" i="1"/>
  <c r="V10" i="5" l="1"/>
  <c r="V18" i="5"/>
  <c r="V26" i="5"/>
  <c r="O15" i="5"/>
  <c r="O23" i="5"/>
  <c r="O31" i="5"/>
  <c r="O39" i="5"/>
  <c r="O36" i="5"/>
  <c r="O30" i="5"/>
  <c r="V3" i="5"/>
  <c r="V11" i="5"/>
  <c r="V19" i="5"/>
  <c r="V27" i="5"/>
  <c r="O16" i="5"/>
  <c r="O24" i="5"/>
  <c r="O32" i="5"/>
  <c r="O40" i="5"/>
  <c r="O28" i="5"/>
  <c r="V17" i="5"/>
  <c r="V4" i="5"/>
  <c r="V12" i="5"/>
  <c r="V20" i="5"/>
  <c r="V28" i="5"/>
  <c r="O17" i="5"/>
  <c r="O25" i="5"/>
  <c r="O33" i="5"/>
  <c r="O41" i="5"/>
  <c r="O20" i="5"/>
  <c r="V25" i="5"/>
  <c r="O38" i="5"/>
  <c r="V5" i="5"/>
  <c r="V13" i="5"/>
  <c r="V21" i="5"/>
  <c r="V29" i="5"/>
  <c r="O18" i="5"/>
  <c r="O26" i="5"/>
  <c r="O34" i="5"/>
  <c r="O13" i="5"/>
  <c r="V6" i="5"/>
  <c r="V14" i="5"/>
  <c r="V22" i="5"/>
  <c r="V30" i="5"/>
  <c r="O19" i="5"/>
  <c r="O27" i="5"/>
  <c r="O35" i="5"/>
  <c r="O22" i="5"/>
  <c r="V7" i="5"/>
  <c r="V15" i="5"/>
  <c r="V23" i="5"/>
  <c r="V2" i="5"/>
  <c r="V9" i="5"/>
  <c r="V8" i="5"/>
  <c r="V16" i="5"/>
  <c r="V24" i="5"/>
  <c r="O21" i="5"/>
  <c r="O29" i="5"/>
  <c r="O37" i="5"/>
  <c r="O14" i="5"/>
  <c r="T30" i="5"/>
  <c r="T9" i="5"/>
  <c r="T17" i="5"/>
  <c r="T25" i="5"/>
  <c r="T10" i="5"/>
  <c r="T18" i="5"/>
  <c r="T26" i="5"/>
  <c r="T3" i="5"/>
  <c r="T11" i="5"/>
  <c r="T19" i="5"/>
  <c r="T27" i="5"/>
  <c r="T4" i="5"/>
  <c r="T12" i="5"/>
  <c r="T20" i="5"/>
  <c r="T28" i="5"/>
  <c r="T16" i="5"/>
  <c r="T5" i="5"/>
  <c r="T13" i="5"/>
  <c r="T21" i="5"/>
  <c r="T29" i="5"/>
  <c r="T6" i="5"/>
  <c r="T14" i="5"/>
  <c r="T22" i="5"/>
  <c r="T2" i="5"/>
  <c r="T7" i="5"/>
  <c r="T15" i="5"/>
  <c r="T23" i="5"/>
  <c r="T8" i="5"/>
  <c r="T24" i="5"/>
  <c r="X7" i="5"/>
  <c r="X15" i="5"/>
  <c r="X23" i="5"/>
  <c r="X2" i="5"/>
  <c r="X14" i="5"/>
  <c r="X8" i="5"/>
  <c r="X16" i="5"/>
  <c r="X24" i="5"/>
  <c r="X9" i="5"/>
  <c r="X17" i="5"/>
  <c r="X25" i="5"/>
  <c r="X10" i="5"/>
  <c r="X18" i="5"/>
  <c r="X26" i="5"/>
  <c r="X22" i="5"/>
  <c r="X3" i="5"/>
  <c r="X11" i="5"/>
  <c r="X19" i="5"/>
  <c r="X27" i="5"/>
  <c r="X6" i="5"/>
  <c r="X4" i="5"/>
  <c r="X12" i="5"/>
  <c r="X20" i="5"/>
  <c r="X28" i="5"/>
  <c r="X5" i="5"/>
  <c r="X13" i="5"/>
  <c r="X21" i="5"/>
  <c r="X29" i="5"/>
  <c r="X30" i="5"/>
  <c r="Y4" i="5"/>
  <c r="Y12" i="5"/>
  <c r="Y20" i="5"/>
  <c r="Y28" i="5"/>
  <c r="Y5" i="5"/>
  <c r="Y13" i="5"/>
  <c r="Y21" i="5"/>
  <c r="Y29" i="5"/>
  <c r="Y3" i="5"/>
  <c r="Y6" i="5"/>
  <c r="Y14" i="5"/>
  <c r="Y22" i="5"/>
  <c r="Y30" i="5"/>
  <c r="Y27" i="5"/>
  <c r="Y7" i="5"/>
  <c r="Y15" i="5"/>
  <c r="Y23" i="5"/>
  <c r="Y2" i="5"/>
  <c r="Y11" i="5"/>
  <c r="Y8" i="5"/>
  <c r="Y16" i="5"/>
  <c r="Y24" i="5"/>
  <c r="Y9" i="5"/>
  <c r="Y17" i="5"/>
  <c r="Y25" i="5"/>
  <c r="Y10" i="5"/>
  <c r="Y18" i="5"/>
  <c r="Y26" i="5"/>
  <c r="Y19" i="5"/>
  <c r="W9" i="5"/>
  <c r="W17" i="5"/>
  <c r="W25" i="5"/>
  <c r="W10" i="5"/>
  <c r="W18" i="5"/>
  <c r="W26" i="5"/>
  <c r="W16" i="5"/>
  <c r="W3" i="5"/>
  <c r="W11" i="5"/>
  <c r="W19" i="5"/>
  <c r="W27" i="5"/>
  <c r="W8" i="5"/>
  <c r="W4" i="5"/>
  <c r="W12" i="5"/>
  <c r="W20" i="5"/>
  <c r="W28" i="5"/>
  <c r="W22" i="5"/>
  <c r="W24" i="5"/>
  <c r="W5" i="5"/>
  <c r="W13" i="5"/>
  <c r="W21" i="5"/>
  <c r="W29" i="5"/>
  <c r="W14" i="5"/>
  <c r="W6" i="5"/>
  <c r="W30" i="5"/>
  <c r="W7" i="5"/>
  <c r="W15" i="5"/>
  <c r="W23" i="5"/>
  <c r="W2" i="5"/>
  <c r="U5" i="5"/>
  <c r="U13" i="5"/>
  <c r="U21" i="5"/>
  <c r="U29" i="5"/>
  <c r="U6" i="5"/>
  <c r="U14" i="5"/>
  <c r="U22" i="5"/>
  <c r="U30" i="5"/>
  <c r="U7" i="5"/>
  <c r="U15" i="5"/>
  <c r="U23" i="5"/>
  <c r="U8" i="5"/>
  <c r="U16" i="5"/>
  <c r="U24" i="5"/>
  <c r="U4" i="5"/>
  <c r="U20" i="5"/>
  <c r="U9" i="5"/>
  <c r="U17" i="5"/>
  <c r="U25" i="5"/>
  <c r="U10" i="5"/>
  <c r="U18" i="5"/>
  <c r="U26" i="5"/>
  <c r="U2" i="5"/>
  <c r="U3" i="5"/>
  <c r="U11" i="5"/>
  <c r="U19" i="5"/>
  <c r="U27" i="5"/>
  <c r="U12" i="5"/>
  <c r="U28" i="5"/>
  <c r="E9" i="1"/>
  <c r="G9" i="1" s="1"/>
  <c r="E2" i="1"/>
  <c r="G2" i="1" s="1"/>
  <c r="I2" i="1" s="1"/>
  <c r="F9" i="1"/>
  <c r="M7" i="1" s="1"/>
  <c r="AC29" i="6"/>
  <c r="AC27" i="6"/>
  <c r="AC25" i="6"/>
  <c r="AC23" i="6"/>
  <c r="AC21" i="6"/>
  <c r="AC19" i="6"/>
  <c r="AC17" i="6"/>
  <c r="AC15" i="6"/>
  <c r="AC13" i="6"/>
  <c r="AC11" i="6"/>
  <c r="AC9" i="6"/>
  <c r="AC7" i="6"/>
  <c r="AC5" i="6"/>
  <c r="AC3" i="6"/>
  <c r="AC30" i="6"/>
  <c r="AC28" i="6"/>
  <c r="AC26" i="6"/>
  <c r="AC24" i="6"/>
  <c r="AC22" i="6"/>
  <c r="AC20" i="6"/>
  <c r="AC18" i="6"/>
  <c r="AC16" i="6"/>
  <c r="AC14" i="6"/>
  <c r="AC12" i="6"/>
  <c r="AC10" i="6"/>
  <c r="AC8" i="6"/>
  <c r="AC6" i="6"/>
  <c r="AC4" i="6"/>
  <c r="AC2" i="6"/>
  <c r="AE3" i="5"/>
  <c r="AE11" i="5"/>
  <c r="AE19" i="5"/>
  <c r="AE27" i="5"/>
  <c r="AE4" i="5"/>
  <c r="AE12" i="5"/>
  <c r="AE20" i="5"/>
  <c r="AE28" i="5"/>
  <c r="AE10" i="5"/>
  <c r="AE5" i="5"/>
  <c r="AE13" i="5"/>
  <c r="AE21" i="5"/>
  <c r="AE29" i="5"/>
  <c r="AE6" i="5"/>
  <c r="AE14" i="5"/>
  <c r="AE22" i="5"/>
  <c r="AE30" i="5"/>
  <c r="AE18" i="5"/>
  <c r="AE7" i="5"/>
  <c r="AE15" i="5"/>
  <c r="AE23" i="5"/>
  <c r="AE2" i="5"/>
  <c r="AE8" i="5"/>
  <c r="AE16" i="5"/>
  <c r="AE24" i="5"/>
  <c r="AE9" i="5"/>
  <c r="AE17" i="5"/>
  <c r="AE25" i="5"/>
  <c r="AE26" i="5"/>
  <c r="AC9" i="5"/>
  <c r="AC17" i="5"/>
  <c r="AC25" i="5"/>
  <c r="AC10" i="5"/>
  <c r="AC18" i="5"/>
  <c r="AC26" i="5"/>
  <c r="AC3" i="5"/>
  <c r="AC11" i="5"/>
  <c r="AC19" i="5"/>
  <c r="AC27" i="5"/>
  <c r="AC8" i="5"/>
  <c r="AC4" i="5"/>
  <c r="AC12" i="5"/>
  <c r="AC20" i="5"/>
  <c r="AC28" i="5"/>
  <c r="AC5" i="5"/>
  <c r="AC13" i="5"/>
  <c r="AC21" i="5"/>
  <c r="AC29" i="5"/>
  <c r="AC24" i="5"/>
  <c r="AC6" i="5"/>
  <c r="AC14" i="5"/>
  <c r="AC22" i="5"/>
  <c r="AC30" i="5"/>
  <c r="AC7" i="5"/>
  <c r="AC15" i="5"/>
  <c r="AC23" i="5"/>
  <c r="AC2" i="5"/>
  <c r="AC16" i="5"/>
  <c r="N4" i="5"/>
  <c r="N7" i="5"/>
  <c r="N6" i="5"/>
  <c r="N2" i="5"/>
  <c r="M2" i="1" l="1"/>
  <c r="H9" i="1"/>
  <c r="I9" i="1"/>
  <c r="AB4" i="5"/>
  <c r="AB12" i="5"/>
  <c r="AB20" i="5"/>
  <c r="AB28" i="5"/>
  <c r="AB19" i="5"/>
  <c r="AB5" i="5"/>
  <c r="AB13" i="5"/>
  <c r="AB21" i="5"/>
  <c r="AB29" i="5"/>
  <c r="AB6" i="5"/>
  <c r="AB14" i="5"/>
  <c r="AB22" i="5"/>
  <c r="AB30" i="5"/>
  <c r="AB27" i="5"/>
  <c r="AB7" i="5"/>
  <c r="AB15" i="5"/>
  <c r="AB23" i="5"/>
  <c r="AB2" i="5"/>
  <c r="AB3" i="5"/>
  <c r="AB8" i="5"/>
  <c r="AB16" i="5"/>
  <c r="AB24" i="5"/>
  <c r="AB9" i="5"/>
  <c r="AB17" i="5"/>
  <c r="AB25" i="5"/>
  <c r="AB10" i="5"/>
  <c r="AB18" i="5"/>
  <c r="AB26" i="5"/>
  <c r="AB11" i="5"/>
  <c r="AG4" i="5"/>
  <c r="AG12" i="5"/>
  <c r="AG20" i="5"/>
  <c r="AG28" i="5"/>
  <c r="AG5" i="5"/>
  <c r="AG13" i="5"/>
  <c r="AG21" i="5"/>
  <c r="AG29" i="5"/>
  <c r="AG6" i="5"/>
  <c r="AG14" i="5"/>
  <c r="AG22" i="5"/>
  <c r="AG30" i="5"/>
  <c r="AG7" i="5"/>
  <c r="AG15" i="5"/>
  <c r="AG23" i="5"/>
  <c r="AG2" i="5"/>
  <c r="AG3" i="5"/>
  <c r="AG27" i="5"/>
  <c r="AG8" i="5"/>
  <c r="AG16" i="5"/>
  <c r="AG24" i="5"/>
  <c r="AG9" i="5"/>
  <c r="AG17" i="5"/>
  <c r="AG25" i="5"/>
  <c r="AG19" i="5"/>
  <c r="AG10" i="5"/>
  <c r="AG18" i="5"/>
  <c r="AG26" i="5"/>
  <c r="AG11" i="5"/>
  <c r="AF6" i="5"/>
  <c r="AF5" i="5"/>
  <c r="AF19" i="5"/>
  <c r="AF4" i="5"/>
  <c r="AF9" i="5"/>
  <c r="AF20" i="5"/>
  <c r="AF10" i="5"/>
  <c r="AF21" i="5"/>
  <c r="AF29" i="5"/>
  <c r="AF11" i="5"/>
  <c r="AF25" i="5"/>
  <c r="AF12" i="5"/>
  <c r="AF26" i="5"/>
  <c r="AF13" i="5"/>
  <c r="AF27" i="5"/>
  <c r="AF3" i="5"/>
  <c r="AF17" i="5"/>
  <c r="AF28" i="5"/>
  <c r="AF18" i="5"/>
  <c r="AF16" i="5"/>
  <c r="AF14" i="5"/>
  <c r="AF24" i="5"/>
  <c r="AF22" i="5"/>
  <c r="AF8" i="5"/>
  <c r="AF23" i="5"/>
  <c r="AF15" i="5"/>
  <c r="AF2" i="5"/>
  <c r="AF7" i="5"/>
  <c r="AF30" i="5"/>
  <c r="AD6" i="5"/>
  <c r="AD14" i="5"/>
  <c r="AD22" i="5"/>
  <c r="AD30" i="5"/>
  <c r="AD21" i="5"/>
  <c r="AD7" i="5"/>
  <c r="AD15" i="5"/>
  <c r="AD23" i="5"/>
  <c r="AD2" i="5"/>
  <c r="AD8" i="5"/>
  <c r="AD16" i="5"/>
  <c r="AD24" i="5"/>
  <c r="AD9" i="5"/>
  <c r="AD17" i="5"/>
  <c r="AD25" i="5"/>
  <c r="AD5" i="5"/>
  <c r="AD29" i="5"/>
  <c r="AD10" i="5"/>
  <c r="AD18" i="5"/>
  <c r="AD26" i="5"/>
  <c r="AD3" i="5"/>
  <c r="AD11" i="5"/>
  <c r="AD19" i="5"/>
  <c r="AD27" i="5"/>
  <c r="AD4" i="5"/>
  <c r="AD12" i="5"/>
  <c r="AD20" i="5"/>
  <c r="AD28" i="5"/>
  <c r="AD13" i="5"/>
  <c r="E8" i="1"/>
  <c r="E7" i="1"/>
  <c r="G7" i="1" s="1"/>
  <c r="I7" i="1" s="1"/>
  <c r="E6" i="1"/>
  <c r="G6" i="1" s="1"/>
  <c r="I6" i="1" s="1"/>
  <c r="E5" i="1"/>
  <c r="G5" i="1" s="1"/>
  <c r="I5" i="1" s="1"/>
  <c r="E4" i="1"/>
  <c r="G4" i="1" s="1"/>
  <c r="I4" i="1" s="1"/>
  <c r="E3" i="1"/>
  <c r="G3" i="1" s="1"/>
  <c r="I3" i="1" s="1"/>
  <c r="D8" i="1"/>
  <c r="D7" i="1"/>
  <c r="F7" i="1" s="1"/>
  <c r="H7" i="1" s="1"/>
  <c r="D6" i="1"/>
  <c r="F6" i="1" s="1"/>
  <c r="H6" i="1" s="1"/>
  <c r="D5" i="1"/>
  <c r="F5" i="1" s="1"/>
  <c r="H5" i="1" s="1"/>
  <c r="D4" i="1"/>
  <c r="F4" i="1" s="1"/>
  <c r="H4" i="1" s="1"/>
  <c r="D3" i="1"/>
  <c r="F3" i="1" s="1"/>
  <c r="H3" i="1" s="1"/>
  <c r="F8" i="1" l="1"/>
  <c r="G8" i="1"/>
  <c r="M6" i="1"/>
  <c r="M5" i="1"/>
  <c r="M3" i="1"/>
  <c r="M4" i="1"/>
  <c r="N6" i="1"/>
  <c r="N2" i="1"/>
  <c r="N5" i="1"/>
  <c r="N7" i="1"/>
  <c r="N4" i="1"/>
  <c r="N3" i="1"/>
  <c r="H8" i="1" l="1"/>
  <c r="I8" i="1"/>
  <c r="Y29" i="1"/>
  <c r="Y25" i="1"/>
  <c r="Y21" i="1"/>
  <c r="Y17" i="1"/>
  <c r="Y13" i="1"/>
  <c r="Y9" i="1"/>
  <c r="Y5" i="1"/>
  <c r="Y26" i="1"/>
  <c r="Y14" i="1"/>
  <c r="Y10" i="1"/>
  <c r="Y6" i="1"/>
  <c r="Y2" i="1"/>
  <c r="Y30" i="1"/>
  <c r="Y27" i="1"/>
  <c r="Y23" i="1"/>
  <c r="Y19" i="1"/>
  <c r="Y15" i="1"/>
  <c r="Y11" i="1"/>
  <c r="Y7" i="1"/>
  <c r="Y3" i="1"/>
  <c r="Y28" i="1"/>
  <c r="Y24" i="1"/>
  <c r="Y20" i="1"/>
  <c r="Y16" i="1"/>
  <c r="Y12" i="1"/>
  <c r="Y8" i="1"/>
  <c r="Y4" i="1"/>
  <c r="Y22" i="1"/>
  <c r="Y18" i="1"/>
  <c r="V16" i="1"/>
  <c r="V12" i="1"/>
  <c r="V8" i="1"/>
  <c r="V9" i="1"/>
  <c r="V29" i="1"/>
  <c r="V25" i="1"/>
  <c r="V21" i="1"/>
  <c r="V17" i="1"/>
  <c r="V13" i="1"/>
  <c r="V30" i="1"/>
  <c r="V26" i="1"/>
  <c r="V22" i="1"/>
  <c r="V18" i="1"/>
  <c r="V14" i="1"/>
  <c r="V10" i="1"/>
  <c r="V6" i="1"/>
  <c r="V2" i="1"/>
  <c r="V28" i="1"/>
  <c r="V24" i="1"/>
  <c r="V20" i="1"/>
  <c r="V5" i="1"/>
  <c r="V27" i="1"/>
  <c r="V23" i="1"/>
  <c r="V19" i="1"/>
  <c r="V15" i="1"/>
  <c r="V11" i="1"/>
  <c r="V7" i="1"/>
  <c r="V3" i="1"/>
  <c r="V4" i="1"/>
  <c r="U27" i="1"/>
  <c r="U23" i="1"/>
  <c r="U19" i="1"/>
  <c r="U15" i="1"/>
  <c r="U11" i="1"/>
  <c r="U7" i="1"/>
  <c r="U3" i="1"/>
  <c r="U24" i="1"/>
  <c r="U20" i="1"/>
  <c r="U12" i="1"/>
  <c r="U4" i="1"/>
  <c r="U29" i="1"/>
  <c r="U25" i="1"/>
  <c r="U21" i="1"/>
  <c r="U17" i="1"/>
  <c r="U13" i="1"/>
  <c r="U9" i="1"/>
  <c r="U5" i="1"/>
  <c r="U30" i="1"/>
  <c r="U26" i="1"/>
  <c r="U22" i="1"/>
  <c r="U18" i="1"/>
  <c r="U14" i="1"/>
  <c r="U10" i="1"/>
  <c r="U6" i="1"/>
  <c r="U2" i="1"/>
  <c r="U28" i="1"/>
  <c r="U16" i="1"/>
  <c r="U8" i="1"/>
  <c r="W28" i="1"/>
  <c r="W24" i="1"/>
  <c r="W20" i="1"/>
  <c r="W16" i="1"/>
  <c r="W12" i="1"/>
  <c r="W8" i="1"/>
  <c r="W4" i="1"/>
  <c r="W21" i="1"/>
  <c r="W17" i="1"/>
  <c r="W25" i="1"/>
  <c r="W30" i="1"/>
  <c r="W26" i="1"/>
  <c r="W22" i="1"/>
  <c r="W18" i="1"/>
  <c r="W14" i="1"/>
  <c r="W10" i="1"/>
  <c r="W6" i="1"/>
  <c r="W2" i="1"/>
  <c r="W27" i="1"/>
  <c r="W23" i="1"/>
  <c r="W19" i="1"/>
  <c r="W15" i="1"/>
  <c r="W11" i="1"/>
  <c r="W7" i="1"/>
  <c r="W3" i="1"/>
  <c r="W29" i="1"/>
  <c r="W13" i="1"/>
  <c r="W9" i="1"/>
  <c r="W5" i="1"/>
  <c r="X21" i="1"/>
  <c r="X5" i="1"/>
  <c r="X29" i="1"/>
  <c r="X30" i="1"/>
  <c r="X26" i="1"/>
  <c r="X22" i="1"/>
  <c r="X18" i="1"/>
  <c r="X14" i="1"/>
  <c r="X10" i="1"/>
  <c r="X6" i="1"/>
  <c r="X27" i="1"/>
  <c r="X23" i="1"/>
  <c r="X19" i="1"/>
  <c r="X15" i="1"/>
  <c r="X11" i="1"/>
  <c r="X7" i="1"/>
  <c r="X3" i="1"/>
  <c r="X17" i="1"/>
  <c r="X28" i="1"/>
  <c r="X24" i="1"/>
  <c r="X20" i="1"/>
  <c r="X16" i="1"/>
  <c r="X12" i="1"/>
  <c r="X8" i="1"/>
  <c r="X4" i="1"/>
  <c r="X25" i="1"/>
  <c r="X13" i="1"/>
  <c r="X9" i="1"/>
  <c r="X2" i="1"/>
  <c r="T27" i="1"/>
  <c r="T3" i="1"/>
  <c r="T28" i="1"/>
  <c r="T24" i="1"/>
  <c r="T20" i="1"/>
  <c r="T16" i="1"/>
  <c r="T12" i="1"/>
  <c r="T4" i="1"/>
  <c r="T29" i="1"/>
  <c r="T25" i="1"/>
  <c r="T21" i="1"/>
  <c r="T17" i="1"/>
  <c r="T13" i="1"/>
  <c r="T9" i="1"/>
  <c r="T5" i="1"/>
  <c r="T15" i="1"/>
  <c r="T11" i="1"/>
  <c r="T7" i="1"/>
  <c r="T30" i="1"/>
  <c r="T26" i="1"/>
  <c r="T22" i="1"/>
  <c r="T18" i="1"/>
  <c r="T14" i="1"/>
  <c r="T10" i="1"/>
  <c r="T6" i="1"/>
  <c r="T2" i="1"/>
  <c r="T23" i="1"/>
  <c r="T19" i="1"/>
  <c r="T8" i="1"/>
  <c r="AD29" i="1"/>
  <c r="AD27" i="1"/>
  <c r="AD25" i="1"/>
  <c r="AD23" i="1"/>
  <c r="AD21" i="1"/>
  <c r="AD19" i="1"/>
  <c r="AD17" i="1"/>
  <c r="AD15" i="1"/>
  <c r="AD13" i="1"/>
  <c r="AD11" i="1"/>
  <c r="AD9" i="1"/>
  <c r="AD7" i="1"/>
  <c r="AD5" i="1"/>
  <c r="AD3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AD4" i="1"/>
  <c r="AD2" i="1"/>
  <c r="AE27" i="1"/>
  <c r="AE23" i="1"/>
  <c r="AE11" i="1"/>
  <c r="AE25" i="1"/>
  <c r="AE17" i="1"/>
  <c r="AE15" i="1"/>
  <c r="AE5" i="1"/>
  <c r="AE29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E6" i="1"/>
  <c r="AE4" i="1"/>
  <c r="AE2" i="1"/>
  <c r="AE9" i="1"/>
  <c r="AE21" i="1"/>
  <c r="AE19" i="1"/>
  <c r="AE13" i="1"/>
  <c r="AE7" i="1"/>
  <c r="AE3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B6" i="1"/>
  <c r="AB4" i="1"/>
  <c r="AB2" i="1"/>
  <c r="AB25" i="1"/>
  <c r="AB29" i="1"/>
  <c r="AB27" i="1"/>
  <c r="AB23" i="1"/>
  <c r="AB19" i="1"/>
  <c r="AB17" i="1"/>
  <c r="AB15" i="1"/>
  <c r="AB11" i="1"/>
  <c r="AB9" i="1"/>
  <c r="AB7" i="1"/>
  <c r="AB5" i="1"/>
  <c r="AB13" i="1"/>
  <c r="AB21" i="1"/>
  <c r="AB3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6" i="1"/>
  <c r="AC4" i="1"/>
  <c r="AC2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C5" i="1"/>
  <c r="AC3" i="1"/>
  <c r="AG29" i="1"/>
  <c r="AG27" i="1"/>
  <c r="AG25" i="1"/>
  <c r="AG23" i="1"/>
  <c r="AG21" i="1"/>
  <c r="AG19" i="1"/>
  <c r="AG17" i="1"/>
  <c r="AG15" i="1"/>
  <c r="AG13" i="1"/>
  <c r="AG11" i="1"/>
  <c r="AG9" i="1"/>
  <c r="AG7" i="1"/>
  <c r="AG5" i="1"/>
  <c r="AG3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G6" i="1"/>
  <c r="AG4" i="1"/>
  <c r="AG2" i="1"/>
  <c r="AF29" i="1"/>
  <c r="AF27" i="1"/>
  <c r="AF25" i="1"/>
  <c r="AF23" i="1"/>
  <c r="AF21" i="1"/>
  <c r="AF19" i="1"/>
  <c r="AF17" i="1"/>
  <c r="AF15" i="1"/>
  <c r="AF13" i="1"/>
  <c r="AF11" i="1"/>
  <c r="AF9" i="1"/>
  <c r="AF7" i="1"/>
  <c r="AF5" i="1"/>
  <c r="AF3" i="1"/>
  <c r="AF6" i="1"/>
  <c r="AF30" i="1"/>
  <c r="AF24" i="1"/>
  <c r="AF20" i="1"/>
  <c r="AF18" i="1"/>
  <c r="AF16" i="1"/>
  <c r="AF12" i="1"/>
  <c r="AF4" i="1"/>
  <c r="AF28" i="1"/>
  <c r="AF22" i="1"/>
  <c r="AF14" i="1"/>
  <c r="AF8" i="1"/>
  <c r="AF2" i="1"/>
  <c r="AF26" i="1"/>
  <c r="AF10" i="1"/>
</calcChain>
</file>

<file path=xl/sharedStrings.xml><?xml version="1.0" encoding="utf-8"?>
<sst xmlns="http://schemas.openxmlformats.org/spreadsheetml/2006/main" count="294" uniqueCount="69">
  <si>
    <t>Cf</t>
  </si>
  <si>
    <t>a</t>
  </si>
  <si>
    <t>b</t>
  </si>
  <si>
    <t>S_WET:</t>
  </si>
  <si>
    <t>S_REF:</t>
  </si>
  <si>
    <t>76 Seat</t>
  </si>
  <si>
    <t>f_76 Seat</t>
  </si>
  <si>
    <t>Cd0_76 Seat</t>
  </si>
  <si>
    <t>AR:</t>
  </si>
  <si>
    <t>e_TakeOff:</t>
  </si>
  <si>
    <t>e_Landing:</t>
  </si>
  <si>
    <t>e_Claen:</t>
  </si>
  <si>
    <t>48 seat</t>
  </si>
  <si>
    <t>w take offf</t>
  </si>
  <si>
    <t>w/s</t>
  </si>
  <si>
    <t>S refrence</t>
  </si>
  <si>
    <t>76 seat</t>
  </si>
  <si>
    <t>48 Seat</t>
  </si>
  <si>
    <t>f_48 Seat</t>
  </si>
  <si>
    <t>Cd0_48 Seat</t>
  </si>
  <si>
    <t>business jet</t>
  </si>
  <si>
    <t>transport jet</t>
  </si>
  <si>
    <t>c</t>
  </si>
  <si>
    <t>d</t>
  </si>
  <si>
    <t>S wet</t>
  </si>
  <si>
    <t>final S wet</t>
  </si>
  <si>
    <t>mediume technology</t>
  </si>
  <si>
    <t>76seat</t>
  </si>
  <si>
    <t>high technology</t>
  </si>
  <si>
    <t>delta Cd0</t>
  </si>
  <si>
    <t>Claen:</t>
  </si>
  <si>
    <t>TakeOff flaps:</t>
  </si>
  <si>
    <t>Landing flaps:</t>
  </si>
  <si>
    <t>landing gear:</t>
  </si>
  <si>
    <t>delta prime Cd0(for M=0.8)</t>
  </si>
  <si>
    <t>low technology</t>
  </si>
  <si>
    <t>(L/D)_max 76 seat</t>
  </si>
  <si>
    <t>Condition</t>
  </si>
  <si>
    <t>Cruise:</t>
  </si>
  <si>
    <t>TakeOff (Landing Gear Retracted):</t>
  </si>
  <si>
    <t>Landing  (Landing Gear Retracted):</t>
  </si>
  <si>
    <t>TakeOff With Open Landing Gear:</t>
  </si>
  <si>
    <t>Landing With Open Landing Gear:</t>
  </si>
  <si>
    <t>Landing gear:</t>
  </si>
  <si>
    <t>48seat</t>
  </si>
  <si>
    <t>(L/D)_max 48 seat</t>
  </si>
  <si>
    <t>Cd0 Total 48 Seat</t>
  </si>
  <si>
    <t>Cd0 Total 76 Seat</t>
  </si>
  <si>
    <t>K 48 Seat</t>
  </si>
  <si>
    <t>K 76 Seat</t>
  </si>
  <si>
    <t>k 48 Seat</t>
  </si>
  <si>
    <t>CL</t>
  </si>
  <si>
    <t>Drag Polar Cruise 48 Seat</t>
  </si>
  <si>
    <t xml:space="preserve"> Drag Polar TakeOff With Open Landing Gear 48 Seat</t>
  </si>
  <si>
    <t xml:space="preserve"> Drag Polar TakeOff (Landing Gear Retracted 48 Seat</t>
  </si>
  <si>
    <t xml:space="preserve"> Drag Polar Landing With Open Landing Gear 48 Seat</t>
  </si>
  <si>
    <t xml:space="preserve"> Drag Polar Landing  (Landing Gear Retracted) 48 Seat</t>
  </si>
  <si>
    <t>Drag Polar Cruise 76 Seat</t>
  </si>
  <si>
    <t xml:space="preserve"> Drag Polar TakeOff With Open Landing Gear 76 Seat</t>
  </si>
  <si>
    <t xml:space="preserve"> Drag Polar TakeOff (Landing Gear Retracted) 76 Seat</t>
  </si>
  <si>
    <t xml:space="preserve"> Drag Polar Landing With Open Landing Gear 76 Seat</t>
  </si>
  <si>
    <t xml:space="preserve"> Drag Polar Landing  (Landing Gear Retracted) 76 Seat</t>
  </si>
  <si>
    <t>CD0 Total 48 Seat</t>
  </si>
  <si>
    <t>CD0 Total 76 Seat</t>
  </si>
  <si>
    <t xml:space="preserve"> Drag Polar TakeOff (Landing Gear Retracted) 48 Seat</t>
  </si>
  <si>
    <t>Drag Polar Low Speed Clean 48 Seat</t>
  </si>
  <si>
    <t>Drag Polar Low Speed Clean 76 Seat</t>
  </si>
  <si>
    <t>Low Speed Clean:</t>
  </si>
  <si>
    <t>Wingspan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</si>
</sst>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13">
    <xf numFmtId="0" fontId="0" fillId="0" borderId="0" xfId="0"/>
    <xf numFmtId="0" fontId="2" fillId="2" borderId="1" xfId="1"/>
    <xf numFmtId="0" fontId="1" fillId="4" borderId="0" xfId="3"/>
    <xf numFmtId="0" fontId="1" fillId="5" borderId="0" xfId="4"/>
    <xf numFmtId="0" fontId="1" fillId="3" borderId="0" xfId="2"/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8" borderId="0" xfId="6"/>
    <xf numFmtId="0" fontId="6" fillId="7" borderId="0" xfId="5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/>
    </xf>
  </cellXfs>
  <cellStyles count="7">
    <cellStyle name="40% - Accent2" xfId="2" builtinId="35"/>
    <cellStyle name="40% - Accent5" xfId="3" builtinId="47"/>
    <cellStyle name="40% - Accent6" xfId="4" builtinId="51"/>
    <cellStyle name="Accent5" xfId="5" builtinId="45"/>
    <cellStyle name="Accent6" xfId="6" builtinId="4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Mediume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Mediume!$T$2:$T$92</c:f>
              <c:numCache>
                <c:formatCode>General</c:formatCode>
                <c:ptCount val="91"/>
                <c:pt idx="0">
                  <c:v>7.2658689601418622E-2</c:v>
                </c:pt>
                <c:pt idx="1">
                  <c:v>6.129047938056896E-2</c:v>
                </c:pt>
                <c:pt idx="2">
                  <c:v>5.1118922867177147E-2</c:v>
                </c:pt>
                <c:pt idx="3">
                  <c:v>4.2144020061243195E-2</c:v>
                </c:pt>
                <c:pt idx="4">
                  <c:v>3.4365770962767106E-2</c:v>
                </c:pt>
                <c:pt idx="5">
                  <c:v>2.7784175571748879E-2</c:v>
                </c:pt>
                <c:pt idx="6">
                  <c:v>2.2399233888188513E-2</c:v>
                </c:pt>
                <c:pt idx="7">
                  <c:v>1.8210945912086003E-2</c:v>
                </c:pt>
                <c:pt idx="8">
                  <c:v>1.5219311643441355E-2</c:v>
                </c:pt>
                <c:pt idx="9">
                  <c:v>1.3424331082254564E-2</c:v>
                </c:pt>
                <c:pt idx="10">
                  <c:v>1.2826004228525634E-2</c:v>
                </c:pt>
                <c:pt idx="11">
                  <c:v>1.3424331082254564E-2</c:v>
                </c:pt>
                <c:pt idx="12">
                  <c:v>1.5219311643441355E-2</c:v>
                </c:pt>
                <c:pt idx="13">
                  <c:v>1.8210945912086003E-2</c:v>
                </c:pt>
                <c:pt idx="14">
                  <c:v>2.2399233888188513E-2</c:v>
                </c:pt>
                <c:pt idx="15">
                  <c:v>2.7784175571748879E-2</c:v>
                </c:pt>
                <c:pt idx="16">
                  <c:v>3.4365770962767106E-2</c:v>
                </c:pt>
                <c:pt idx="17">
                  <c:v>4.2144020061243195E-2</c:v>
                </c:pt>
                <c:pt idx="18">
                  <c:v>5.1118922867177147E-2</c:v>
                </c:pt>
                <c:pt idx="19">
                  <c:v>6.129047938056896E-2</c:v>
                </c:pt>
                <c:pt idx="20">
                  <c:v>7.2658689601418622E-2</c:v>
                </c:pt>
                <c:pt idx="21">
                  <c:v>8.5223553529726159E-2</c:v>
                </c:pt>
                <c:pt idx="22">
                  <c:v>9.8985071165491531E-2</c:v>
                </c:pt>
                <c:pt idx="23">
                  <c:v>0.11394324250871478</c:v>
                </c:pt>
                <c:pt idx="24">
                  <c:v>0.13009806755939587</c:v>
                </c:pt>
                <c:pt idx="25">
                  <c:v>0.14744954631753485</c:v>
                </c:pt>
                <c:pt idx="26">
                  <c:v>0.16599767878313171</c:v>
                </c:pt>
                <c:pt idx="27">
                  <c:v>0.18574246495618635</c:v>
                </c:pt>
                <c:pt idx="28">
                  <c:v>0.20668390483669893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6-4DB8-A7AE-C89B5268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7408"/>
        <c:axId val="380810720"/>
      </c:scatterChart>
      <c:valAx>
        <c:axId val="4179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10720"/>
        <c:crosses val="autoZero"/>
        <c:crossBetween val="midCat"/>
      </c:valAx>
      <c:valAx>
        <c:axId val="3808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Mediume!$AE$2:$AE$92</c:f>
              <c:numCache>
                <c:formatCode>General</c:formatCode>
                <c:ptCount val="91"/>
                <c:pt idx="0">
                  <c:v>9.0742573023646994E-2</c:v>
                </c:pt>
                <c:pt idx="1">
                  <c:v>7.8730879205390764E-2</c:v>
                </c:pt>
                <c:pt idx="2">
                  <c:v>6.7983574210108852E-2</c:v>
                </c:pt>
                <c:pt idx="3">
                  <c:v>5.8500658037801273E-2</c:v>
                </c:pt>
                <c:pt idx="4">
                  <c:v>5.0282130688468055E-2</c:v>
                </c:pt>
                <c:pt idx="5">
                  <c:v>4.3327992162109169E-2</c:v>
                </c:pt>
                <c:pt idx="6">
                  <c:v>3.763824245872463E-2</c:v>
                </c:pt>
                <c:pt idx="7">
                  <c:v>3.3212881578314431E-2</c:v>
                </c:pt>
                <c:pt idx="8">
                  <c:v>3.0051909520878578E-2</c:v>
                </c:pt>
                <c:pt idx="9">
                  <c:v>2.8155326286417062E-2</c:v>
                </c:pt>
                <c:pt idx="10">
                  <c:v>2.7523131874929892E-2</c:v>
                </c:pt>
                <c:pt idx="11">
                  <c:v>2.8155326286417062E-2</c:v>
                </c:pt>
                <c:pt idx="12">
                  <c:v>3.0051909520878578E-2</c:v>
                </c:pt>
                <c:pt idx="13">
                  <c:v>3.3212881578314431E-2</c:v>
                </c:pt>
                <c:pt idx="14">
                  <c:v>3.763824245872463E-2</c:v>
                </c:pt>
                <c:pt idx="15">
                  <c:v>4.3327992162109169E-2</c:v>
                </c:pt>
                <c:pt idx="16">
                  <c:v>5.0282130688468055E-2</c:v>
                </c:pt>
                <c:pt idx="17">
                  <c:v>5.8500658037801273E-2</c:v>
                </c:pt>
                <c:pt idx="18">
                  <c:v>6.7983574210108852E-2</c:v>
                </c:pt>
                <c:pt idx="19">
                  <c:v>7.8730879205390764E-2</c:v>
                </c:pt>
                <c:pt idx="20">
                  <c:v>9.0742573023646994E-2</c:v>
                </c:pt>
                <c:pt idx="21">
                  <c:v>0.10401865566487761</c:v>
                </c:pt>
                <c:pt idx="22">
                  <c:v>0.11855912712908254</c:v>
                </c:pt>
                <c:pt idx="23">
                  <c:v>0.13436398741626182</c:v>
                </c:pt>
                <c:pt idx="24">
                  <c:v>0.15143323652641541</c:v>
                </c:pt>
                <c:pt idx="25">
                  <c:v>0.16976687445954339</c:v>
                </c:pt>
                <c:pt idx="26">
                  <c:v>0.18936490121564573</c:v>
                </c:pt>
                <c:pt idx="27">
                  <c:v>0.21022731679472231</c:v>
                </c:pt>
                <c:pt idx="28">
                  <c:v>0.23235412119677334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4-4B05-BF33-311BF104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66944"/>
        <c:axId val="393966944"/>
      </c:scatterChart>
      <c:valAx>
        <c:axId val="4241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6944"/>
        <c:crosses val="autoZero"/>
        <c:crossBetween val="midCat"/>
      </c:valAx>
      <c:valAx>
        <c:axId val="393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Mediume!$AF$2:$AF$92</c:f>
              <c:numCache>
                <c:formatCode>General</c:formatCode>
                <c:ptCount val="91"/>
                <c:pt idx="0">
                  <c:v>0.16322176679418493</c:v>
                </c:pt>
                <c:pt idx="1">
                  <c:v>0.1507390261595265</c:v>
                </c:pt>
                <c:pt idx="2">
                  <c:v>0.13957025822325314</c:v>
                </c:pt>
                <c:pt idx="3">
                  <c:v>0.12971546298536488</c:v>
                </c:pt>
                <c:pt idx="4">
                  <c:v>0.12117464044586172</c:v>
                </c:pt>
                <c:pt idx="5">
                  <c:v>0.11394779060474367</c:v>
                </c:pt>
                <c:pt idx="6">
                  <c:v>0.10803491346201072</c:v>
                </c:pt>
                <c:pt idx="7">
                  <c:v>0.10343600901766285</c:v>
                </c:pt>
                <c:pt idx="8">
                  <c:v>0.10015107727170011</c:v>
                </c:pt>
                <c:pt idx="9">
                  <c:v>9.8180118224122453E-2</c:v>
                </c:pt>
                <c:pt idx="10">
                  <c:v>9.7523131874929905E-2</c:v>
                </c:pt>
                <c:pt idx="11">
                  <c:v>9.8180118224122453E-2</c:v>
                </c:pt>
                <c:pt idx="12">
                  <c:v>0.10015107727170011</c:v>
                </c:pt>
                <c:pt idx="13">
                  <c:v>0.10343600901766285</c:v>
                </c:pt>
                <c:pt idx="14">
                  <c:v>0.10803491346201072</c:v>
                </c:pt>
                <c:pt idx="15">
                  <c:v>0.11394779060474367</c:v>
                </c:pt>
                <c:pt idx="16">
                  <c:v>0.12117464044586172</c:v>
                </c:pt>
                <c:pt idx="17">
                  <c:v>0.12971546298536488</c:v>
                </c:pt>
                <c:pt idx="18">
                  <c:v>0.13957025822325314</c:v>
                </c:pt>
                <c:pt idx="19">
                  <c:v>0.1507390261595265</c:v>
                </c:pt>
                <c:pt idx="20">
                  <c:v>0.16322176679418493</c:v>
                </c:pt>
                <c:pt idx="21">
                  <c:v>0.17701848012722851</c:v>
                </c:pt>
                <c:pt idx="22">
                  <c:v>0.19212916615865716</c:v>
                </c:pt>
                <c:pt idx="23">
                  <c:v>0.20855382488847093</c:v>
                </c:pt>
                <c:pt idx="24">
                  <c:v>0.22629245631666978</c:v>
                </c:pt>
                <c:pt idx="25">
                  <c:v>0.24534506044325372</c:v>
                </c:pt>
                <c:pt idx="26">
                  <c:v>0.26571163726822283</c:v>
                </c:pt>
                <c:pt idx="27">
                  <c:v>0.28739218679157696</c:v>
                </c:pt>
                <c:pt idx="28">
                  <c:v>0.31038670901331622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4-4D0F-8A66-CF15A63D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78192"/>
        <c:axId val="391822128"/>
      </c:scatterChart>
      <c:valAx>
        <c:axId val="4737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22128"/>
        <c:crosses val="autoZero"/>
        <c:crossBetween val="midCat"/>
      </c:valAx>
      <c:valAx>
        <c:axId val="391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Mediume!$AG$2:$AG$92</c:f>
              <c:numCache>
                <c:formatCode>General</c:formatCode>
                <c:ptCount val="91"/>
                <c:pt idx="0">
                  <c:v>0.14322176679418494</c:v>
                </c:pt>
                <c:pt idx="1">
                  <c:v>0.13073902615952648</c:v>
                </c:pt>
                <c:pt idx="2">
                  <c:v>0.11957025822325314</c:v>
                </c:pt>
                <c:pt idx="3">
                  <c:v>0.10971546298536486</c:v>
                </c:pt>
                <c:pt idx="4">
                  <c:v>0.10117464044586172</c:v>
                </c:pt>
                <c:pt idx="5">
                  <c:v>9.3947790604743661E-2</c:v>
                </c:pt>
                <c:pt idx="6">
                  <c:v>8.8034913462010714E-2</c:v>
                </c:pt>
                <c:pt idx="7">
                  <c:v>8.3436009017662849E-2</c:v>
                </c:pt>
                <c:pt idx="8">
                  <c:v>8.0151077271700108E-2</c:v>
                </c:pt>
                <c:pt idx="9">
                  <c:v>7.818011822412245E-2</c:v>
                </c:pt>
                <c:pt idx="10">
                  <c:v>7.7523131874929901E-2</c:v>
                </c:pt>
                <c:pt idx="11">
                  <c:v>7.818011822412245E-2</c:v>
                </c:pt>
                <c:pt idx="12">
                  <c:v>8.0151077271700108E-2</c:v>
                </c:pt>
                <c:pt idx="13">
                  <c:v>8.3436009017662849E-2</c:v>
                </c:pt>
                <c:pt idx="14">
                  <c:v>8.8034913462010714E-2</c:v>
                </c:pt>
                <c:pt idx="15">
                  <c:v>9.3947790604743661E-2</c:v>
                </c:pt>
                <c:pt idx="16">
                  <c:v>0.10117464044586172</c:v>
                </c:pt>
                <c:pt idx="17">
                  <c:v>0.10971546298536486</c:v>
                </c:pt>
                <c:pt idx="18">
                  <c:v>0.11957025822325314</c:v>
                </c:pt>
                <c:pt idx="19">
                  <c:v>0.13073902615952648</c:v>
                </c:pt>
                <c:pt idx="20">
                  <c:v>0.14322176679418494</c:v>
                </c:pt>
                <c:pt idx="21">
                  <c:v>0.15701848012722852</c:v>
                </c:pt>
                <c:pt idx="22">
                  <c:v>0.17212916615865714</c:v>
                </c:pt>
                <c:pt idx="23">
                  <c:v>0.18855382488847094</c:v>
                </c:pt>
                <c:pt idx="24">
                  <c:v>0.20629245631666976</c:v>
                </c:pt>
                <c:pt idx="25">
                  <c:v>0.22534506044325373</c:v>
                </c:pt>
                <c:pt idx="26">
                  <c:v>0.24571163726822284</c:v>
                </c:pt>
                <c:pt idx="27">
                  <c:v>0.26739218679157695</c:v>
                </c:pt>
                <c:pt idx="28">
                  <c:v>0.2903867090133162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2-4735-8D40-CF9AFE43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0112"/>
        <c:axId val="426309920"/>
      </c:scatterChart>
      <c:valAx>
        <c:axId val="4643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9920"/>
        <c:crosses val="autoZero"/>
        <c:crossBetween val="midCat"/>
      </c:valAx>
      <c:valAx>
        <c:axId val="426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Low!$T$2:$T$92</c:f>
              <c:numCache>
                <c:formatCode>General</c:formatCode>
                <c:ptCount val="91"/>
                <c:pt idx="0">
                  <c:v>7.492602732203707E-2</c:v>
                </c:pt>
                <c:pt idx="1">
                  <c:v>6.2914333503780825E-2</c:v>
                </c:pt>
                <c:pt idx="2">
                  <c:v>5.2167028508498914E-2</c:v>
                </c:pt>
                <c:pt idx="3">
                  <c:v>4.2684112336191335E-2</c:v>
                </c:pt>
                <c:pt idx="4">
                  <c:v>3.4465584986858117E-2</c:v>
                </c:pt>
                <c:pt idx="5">
                  <c:v>2.7511446460499234E-2</c:v>
                </c:pt>
                <c:pt idx="6">
                  <c:v>2.1821696757114699E-2</c:v>
                </c:pt>
                <c:pt idx="7">
                  <c:v>1.7396335876704496E-2</c:v>
                </c:pt>
                <c:pt idx="8">
                  <c:v>1.4235363819268642E-2</c:v>
                </c:pt>
                <c:pt idx="9">
                  <c:v>1.2338780584807129E-2</c:v>
                </c:pt>
                <c:pt idx="10">
                  <c:v>1.1706586173319957E-2</c:v>
                </c:pt>
                <c:pt idx="11">
                  <c:v>1.2338780584807129E-2</c:v>
                </c:pt>
                <c:pt idx="12">
                  <c:v>1.4235363819268642E-2</c:v>
                </c:pt>
                <c:pt idx="13">
                  <c:v>1.7396335876704496E-2</c:v>
                </c:pt>
                <c:pt idx="14">
                  <c:v>2.1821696757114699E-2</c:v>
                </c:pt>
                <c:pt idx="15">
                  <c:v>2.7511446460499234E-2</c:v>
                </c:pt>
                <c:pt idx="16">
                  <c:v>3.4465584986858117E-2</c:v>
                </c:pt>
                <c:pt idx="17">
                  <c:v>4.2684112336191335E-2</c:v>
                </c:pt>
                <c:pt idx="18">
                  <c:v>5.2167028508498914E-2</c:v>
                </c:pt>
                <c:pt idx="19">
                  <c:v>6.2914333503780825E-2</c:v>
                </c:pt>
                <c:pt idx="20">
                  <c:v>7.492602732203707E-2</c:v>
                </c:pt>
                <c:pt idx="21">
                  <c:v>8.8202109963267675E-2</c:v>
                </c:pt>
                <c:pt idx="22">
                  <c:v>0.1027425814274726</c:v>
                </c:pt>
                <c:pt idx="23">
                  <c:v>0.11854744171465188</c:v>
                </c:pt>
                <c:pt idx="24">
                  <c:v>0.13561669082480546</c:v>
                </c:pt>
                <c:pt idx="25">
                  <c:v>0.15395032875793346</c:v>
                </c:pt>
                <c:pt idx="26">
                  <c:v>0.1735483555140358</c:v>
                </c:pt>
                <c:pt idx="27">
                  <c:v>0.19441077109311239</c:v>
                </c:pt>
                <c:pt idx="28">
                  <c:v>0.21653757549516342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A-41F4-8512-0DB6FDBA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51392"/>
        <c:axId val="424531488"/>
      </c:scatterChart>
      <c:valAx>
        <c:axId val="4737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1488"/>
        <c:crosses val="autoZero"/>
        <c:crossBetween val="midCat"/>
      </c:valAx>
      <c:valAx>
        <c:axId val="424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48 Seat Low</a:t>
            </a:r>
          </a:p>
        </c:rich>
      </c:tx>
      <c:layout>
        <c:manualLayout>
          <c:xMode val="edge"/>
          <c:yMode val="edge"/>
          <c:x val="0.202388888888888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Low!$U$2:$U$92</c:f>
              <c:numCache>
                <c:formatCode>General</c:formatCode>
                <c:ptCount val="91"/>
                <c:pt idx="0">
                  <c:v>7.4526027322037072E-2</c:v>
                </c:pt>
                <c:pt idx="1">
                  <c:v>6.2514333503780828E-2</c:v>
                </c:pt>
                <c:pt idx="2">
                  <c:v>5.1767028508498916E-2</c:v>
                </c:pt>
                <c:pt idx="3">
                  <c:v>4.2284112336191337E-2</c:v>
                </c:pt>
                <c:pt idx="4">
                  <c:v>3.4065584986858119E-2</c:v>
                </c:pt>
                <c:pt idx="5">
                  <c:v>2.7111446460499233E-2</c:v>
                </c:pt>
                <c:pt idx="6">
                  <c:v>2.1421696757114698E-2</c:v>
                </c:pt>
                <c:pt idx="7">
                  <c:v>1.6996335876704498E-2</c:v>
                </c:pt>
                <c:pt idx="8">
                  <c:v>1.3835363819268642E-2</c:v>
                </c:pt>
                <c:pt idx="9">
                  <c:v>1.1938780584807129E-2</c:v>
                </c:pt>
                <c:pt idx="10">
                  <c:v>1.1306586173319958E-2</c:v>
                </c:pt>
                <c:pt idx="11">
                  <c:v>1.1938780584807129E-2</c:v>
                </c:pt>
                <c:pt idx="12">
                  <c:v>1.3835363819268642E-2</c:v>
                </c:pt>
                <c:pt idx="13">
                  <c:v>1.6996335876704498E-2</c:v>
                </c:pt>
                <c:pt idx="14">
                  <c:v>2.1421696757114698E-2</c:v>
                </c:pt>
                <c:pt idx="15">
                  <c:v>2.7111446460499233E-2</c:v>
                </c:pt>
                <c:pt idx="16">
                  <c:v>3.4065584986858119E-2</c:v>
                </c:pt>
                <c:pt idx="17">
                  <c:v>4.2284112336191337E-2</c:v>
                </c:pt>
                <c:pt idx="18">
                  <c:v>5.1767028508498916E-2</c:v>
                </c:pt>
                <c:pt idx="19">
                  <c:v>6.2514333503780828E-2</c:v>
                </c:pt>
                <c:pt idx="20">
                  <c:v>7.4526027322037072E-2</c:v>
                </c:pt>
                <c:pt idx="21">
                  <c:v>8.7802109963267677E-2</c:v>
                </c:pt>
                <c:pt idx="22">
                  <c:v>0.1023425814274726</c:v>
                </c:pt>
                <c:pt idx="23">
                  <c:v>0.11814744171465189</c:v>
                </c:pt>
                <c:pt idx="24">
                  <c:v>0.13521669082480547</c:v>
                </c:pt>
                <c:pt idx="25">
                  <c:v>0.15355032875793345</c:v>
                </c:pt>
                <c:pt idx="26">
                  <c:v>0.17314835551403579</c:v>
                </c:pt>
                <c:pt idx="27">
                  <c:v>0.19401077109311238</c:v>
                </c:pt>
                <c:pt idx="28">
                  <c:v>0.21613757549516341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F-4761-9D61-A567D660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73007"/>
        <c:axId val="788068639"/>
      </c:scatterChart>
      <c:valAx>
        <c:axId val="7956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8639"/>
        <c:crosses val="autoZero"/>
        <c:crossBetween val="midCat"/>
      </c:valAx>
      <c:valAx>
        <c:axId val="7880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TakeOff With Open Landing Gear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Low!$V$2:$V$92</c:f>
              <c:numCache>
                <c:formatCode>General</c:formatCode>
                <c:ptCount val="91"/>
                <c:pt idx="0">
                  <c:v>0.12331919379096011</c:v>
                </c:pt>
                <c:pt idx="1">
                  <c:v>0.11058679834360849</c:v>
                </c:pt>
                <c:pt idx="2">
                  <c:v>9.9194655048609665E-2</c:v>
                </c:pt>
                <c:pt idx="3">
                  <c:v>8.9142763905963623E-2</c:v>
                </c:pt>
                <c:pt idx="4">
                  <c:v>8.0431124915670421E-2</c:v>
                </c:pt>
                <c:pt idx="5">
                  <c:v>7.3059738077730002E-2</c:v>
                </c:pt>
                <c:pt idx="6">
                  <c:v>6.7028603392142394E-2</c:v>
                </c:pt>
                <c:pt idx="7">
                  <c:v>6.2337720858907576E-2</c:v>
                </c:pt>
                <c:pt idx="8">
                  <c:v>5.8987090478025569E-2</c:v>
                </c:pt>
                <c:pt idx="9">
                  <c:v>5.697671224949636E-2</c:v>
                </c:pt>
                <c:pt idx="10">
                  <c:v>5.6306586173319961E-2</c:v>
                </c:pt>
                <c:pt idx="11">
                  <c:v>5.697671224949636E-2</c:v>
                </c:pt>
                <c:pt idx="12">
                  <c:v>5.8987090478025569E-2</c:v>
                </c:pt>
                <c:pt idx="13">
                  <c:v>6.2337720858907576E-2</c:v>
                </c:pt>
                <c:pt idx="14">
                  <c:v>6.7028603392142394E-2</c:v>
                </c:pt>
                <c:pt idx="15">
                  <c:v>7.3059738077730002E-2</c:v>
                </c:pt>
                <c:pt idx="16">
                  <c:v>8.0431124915670421E-2</c:v>
                </c:pt>
                <c:pt idx="17">
                  <c:v>8.9142763905963623E-2</c:v>
                </c:pt>
                <c:pt idx="18">
                  <c:v>9.9194655048609665E-2</c:v>
                </c:pt>
                <c:pt idx="19">
                  <c:v>0.11058679834360849</c:v>
                </c:pt>
                <c:pt idx="20">
                  <c:v>0.12331919379096011</c:v>
                </c:pt>
                <c:pt idx="21">
                  <c:v>0.13739184139066457</c:v>
                </c:pt>
                <c:pt idx="22">
                  <c:v>0.15280474114272177</c:v>
                </c:pt>
                <c:pt idx="23">
                  <c:v>0.16955789304713181</c:v>
                </c:pt>
                <c:pt idx="24">
                  <c:v>0.18765129710389464</c:v>
                </c:pt>
                <c:pt idx="25">
                  <c:v>0.2070849533130103</c:v>
                </c:pt>
                <c:pt idx="26">
                  <c:v>0.22785886167447877</c:v>
                </c:pt>
                <c:pt idx="27">
                  <c:v>0.24997302218829998</c:v>
                </c:pt>
                <c:pt idx="28">
                  <c:v>0.27342743485447407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B-4EDD-A0F9-DEF0FBD7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61311"/>
        <c:axId val="298961743"/>
      </c:scatterChart>
      <c:valAx>
        <c:axId val="3030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1743"/>
        <c:crosses val="autoZero"/>
        <c:crossBetween val="midCat"/>
      </c:valAx>
      <c:valAx>
        <c:axId val="2989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 48 Seat Low</a:t>
            </a:r>
          </a:p>
        </c:rich>
      </c:tx>
      <c:layout>
        <c:manualLayout>
          <c:xMode val="edge"/>
          <c:yMode val="edge"/>
          <c:x val="0.1276804461942257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Low!$W$2:$W$92</c:f>
              <c:numCache>
                <c:formatCode>General</c:formatCode>
                <c:ptCount val="91"/>
                <c:pt idx="0">
                  <c:v>9.8319193790960102E-2</c:v>
                </c:pt>
                <c:pt idx="1">
                  <c:v>8.5586798343608494E-2</c:v>
                </c:pt>
                <c:pt idx="2">
                  <c:v>7.419465504860967E-2</c:v>
                </c:pt>
                <c:pt idx="3">
                  <c:v>6.4142763905963629E-2</c:v>
                </c:pt>
                <c:pt idx="4">
                  <c:v>5.5431124915670413E-2</c:v>
                </c:pt>
                <c:pt idx="5">
                  <c:v>4.8059738077729994E-2</c:v>
                </c:pt>
                <c:pt idx="6">
                  <c:v>4.2028603392142386E-2</c:v>
                </c:pt>
                <c:pt idx="7">
                  <c:v>3.7337720858907575E-2</c:v>
                </c:pt>
                <c:pt idx="8">
                  <c:v>3.3987090478025568E-2</c:v>
                </c:pt>
                <c:pt idx="9">
                  <c:v>3.1976712249496358E-2</c:v>
                </c:pt>
                <c:pt idx="10">
                  <c:v>3.130658617331996E-2</c:v>
                </c:pt>
                <c:pt idx="11">
                  <c:v>3.1976712249496358E-2</c:v>
                </c:pt>
                <c:pt idx="12">
                  <c:v>3.3987090478025568E-2</c:v>
                </c:pt>
                <c:pt idx="13">
                  <c:v>3.7337720858907575E-2</c:v>
                </c:pt>
                <c:pt idx="14">
                  <c:v>4.2028603392142386E-2</c:v>
                </c:pt>
                <c:pt idx="15">
                  <c:v>4.8059738077729994E-2</c:v>
                </c:pt>
                <c:pt idx="16">
                  <c:v>5.5431124915670413E-2</c:v>
                </c:pt>
                <c:pt idx="17">
                  <c:v>6.4142763905963629E-2</c:v>
                </c:pt>
                <c:pt idx="18">
                  <c:v>7.419465504860967E-2</c:v>
                </c:pt>
                <c:pt idx="19">
                  <c:v>8.5586798343608494E-2</c:v>
                </c:pt>
                <c:pt idx="20">
                  <c:v>9.8319193790960102E-2</c:v>
                </c:pt>
                <c:pt idx="21">
                  <c:v>0.11239184139066455</c:v>
                </c:pt>
                <c:pt idx="22">
                  <c:v>0.12780474114272178</c:v>
                </c:pt>
                <c:pt idx="23">
                  <c:v>0.14455789304713182</c:v>
                </c:pt>
                <c:pt idx="24">
                  <c:v>0.16265129710389464</c:v>
                </c:pt>
                <c:pt idx="25">
                  <c:v>0.18208495331301031</c:v>
                </c:pt>
                <c:pt idx="26">
                  <c:v>0.20285886167447878</c:v>
                </c:pt>
                <c:pt idx="27">
                  <c:v>0.22497302218829998</c:v>
                </c:pt>
                <c:pt idx="28">
                  <c:v>0.24842743485447408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1-4116-9990-0C27665B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96127"/>
        <c:axId val="166883311"/>
      </c:scatterChart>
      <c:valAx>
        <c:axId val="91019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3311"/>
        <c:crosses val="autoZero"/>
        <c:crossBetween val="midCat"/>
      </c:valAx>
      <c:valAx>
        <c:axId val="1668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Low!$X$2:$X$92</c:f>
              <c:numCache>
                <c:formatCode>General</c:formatCode>
                <c:ptCount val="91"/>
                <c:pt idx="0">
                  <c:v>0.18111138577502844</c:v>
                </c:pt>
                <c:pt idx="1">
                  <c:v>0.16784847385070384</c:v>
                </c:pt>
                <c:pt idx="2">
                  <c:v>0.1559816579184134</c:v>
                </c:pt>
                <c:pt idx="3">
                  <c:v>0.14551093797815712</c:v>
                </c:pt>
                <c:pt idx="4">
                  <c:v>0.136436314029935</c:v>
                </c:pt>
                <c:pt idx="5">
                  <c:v>0.12875778607374708</c:v>
                </c:pt>
                <c:pt idx="6">
                  <c:v>0.12247535410959332</c:v>
                </c:pt>
                <c:pt idx="7">
                  <c:v>0.11758901813747372</c:v>
                </c:pt>
                <c:pt idx="8">
                  <c:v>0.11409877815738829</c:v>
                </c:pt>
                <c:pt idx="9">
                  <c:v>0.11200463416933704</c:v>
                </c:pt>
                <c:pt idx="10">
                  <c:v>0.11130658617331995</c:v>
                </c:pt>
                <c:pt idx="11">
                  <c:v>0.11200463416933704</c:v>
                </c:pt>
                <c:pt idx="12">
                  <c:v>0.11409877815738829</c:v>
                </c:pt>
                <c:pt idx="13">
                  <c:v>0.11758901813747372</c:v>
                </c:pt>
                <c:pt idx="14">
                  <c:v>0.12247535410959332</c:v>
                </c:pt>
                <c:pt idx="15">
                  <c:v>0.12875778607374708</c:v>
                </c:pt>
                <c:pt idx="16">
                  <c:v>0.136436314029935</c:v>
                </c:pt>
                <c:pt idx="17">
                  <c:v>0.14551093797815712</c:v>
                </c:pt>
                <c:pt idx="18">
                  <c:v>0.1559816579184134</c:v>
                </c:pt>
                <c:pt idx="19">
                  <c:v>0.16784847385070384</c:v>
                </c:pt>
                <c:pt idx="20">
                  <c:v>0.18111138577502844</c:v>
                </c:pt>
                <c:pt idx="21">
                  <c:v>0.19577039369138724</c:v>
                </c:pt>
                <c:pt idx="22">
                  <c:v>0.21182549759978017</c:v>
                </c:pt>
                <c:pt idx="23">
                  <c:v>0.22927669750020729</c:v>
                </c:pt>
                <c:pt idx="24">
                  <c:v>0.24812399339266858</c:v>
                </c:pt>
                <c:pt idx="25">
                  <c:v>0.26836738527716408</c:v>
                </c:pt>
                <c:pt idx="26">
                  <c:v>0.29000687315369372</c:v>
                </c:pt>
                <c:pt idx="27">
                  <c:v>0.31304245702225747</c:v>
                </c:pt>
                <c:pt idx="28">
                  <c:v>0.33747413688285544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8-484E-BBF3-DED56A4D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23999"/>
        <c:axId val="788087775"/>
      </c:scatterChart>
      <c:valAx>
        <c:axId val="90512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7775"/>
        <c:crosses val="autoZero"/>
        <c:crossBetween val="midCat"/>
      </c:valAx>
      <c:valAx>
        <c:axId val="7880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2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Low!$Y$2:$Y$92</c:f>
              <c:numCache>
                <c:formatCode>General</c:formatCode>
                <c:ptCount val="91"/>
                <c:pt idx="0">
                  <c:v>0.15611138577502845</c:v>
                </c:pt>
                <c:pt idx="1">
                  <c:v>0.14284847385070384</c:v>
                </c:pt>
                <c:pt idx="2">
                  <c:v>0.1309816579184134</c:v>
                </c:pt>
                <c:pt idx="3">
                  <c:v>0.12051093797815712</c:v>
                </c:pt>
                <c:pt idx="4">
                  <c:v>0.11143631402993501</c:v>
                </c:pt>
                <c:pt idx="5">
                  <c:v>0.10375778607374708</c:v>
                </c:pt>
                <c:pt idx="6">
                  <c:v>9.7475354109593321E-2</c:v>
                </c:pt>
                <c:pt idx="7">
                  <c:v>9.2589018137473722E-2</c:v>
                </c:pt>
                <c:pt idx="8">
                  <c:v>8.90987781573883E-2</c:v>
                </c:pt>
                <c:pt idx="9">
                  <c:v>8.7004634169337042E-2</c:v>
                </c:pt>
                <c:pt idx="10">
                  <c:v>8.630658617331996E-2</c:v>
                </c:pt>
                <c:pt idx="11">
                  <c:v>8.7004634169337042E-2</c:v>
                </c:pt>
                <c:pt idx="12">
                  <c:v>8.90987781573883E-2</c:v>
                </c:pt>
                <c:pt idx="13">
                  <c:v>9.2589018137473722E-2</c:v>
                </c:pt>
                <c:pt idx="14">
                  <c:v>9.7475354109593321E-2</c:v>
                </c:pt>
                <c:pt idx="15">
                  <c:v>0.10375778607374708</c:v>
                </c:pt>
                <c:pt idx="16">
                  <c:v>0.11143631402993501</c:v>
                </c:pt>
                <c:pt idx="17">
                  <c:v>0.12051093797815712</c:v>
                </c:pt>
                <c:pt idx="18">
                  <c:v>0.1309816579184134</c:v>
                </c:pt>
                <c:pt idx="19">
                  <c:v>0.14284847385070384</c:v>
                </c:pt>
                <c:pt idx="20">
                  <c:v>0.15611138577502845</c:v>
                </c:pt>
                <c:pt idx="21">
                  <c:v>0.17077039369138725</c:v>
                </c:pt>
                <c:pt idx="22">
                  <c:v>0.18682549759978018</c:v>
                </c:pt>
                <c:pt idx="23">
                  <c:v>0.20427669750020733</c:v>
                </c:pt>
                <c:pt idx="24">
                  <c:v>0.22312399339266858</c:v>
                </c:pt>
                <c:pt idx="25">
                  <c:v>0.24336738527716406</c:v>
                </c:pt>
                <c:pt idx="26">
                  <c:v>0.26500687315369376</c:v>
                </c:pt>
                <c:pt idx="27">
                  <c:v>0.2880424570222575</c:v>
                </c:pt>
                <c:pt idx="28">
                  <c:v>0.31247413688285547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3-40F4-8062-86DD71E9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81679"/>
        <c:axId val="298970063"/>
      </c:scatterChart>
      <c:valAx>
        <c:axId val="9079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70063"/>
        <c:crosses val="autoZero"/>
        <c:crossBetween val="midCat"/>
      </c:valAx>
      <c:valAx>
        <c:axId val="2989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Low!$AB$2:$AB$92</c:f>
              <c:numCache>
                <c:formatCode>General</c:formatCode>
                <c:ptCount val="91"/>
                <c:pt idx="0">
                  <c:v>7.5014405056639838E-2</c:v>
                </c:pt>
                <c:pt idx="1">
                  <c:v>6.3002711238383594E-2</c:v>
                </c:pt>
                <c:pt idx="2">
                  <c:v>5.2255406243101682E-2</c:v>
                </c:pt>
                <c:pt idx="3">
                  <c:v>4.2772490070794103E-2</c:v>
                </c:pt>
                <c:pt idx="4">
                  <c:v>3.4553962721460885E-2</c:v>
                </c:pt>
                <c:pt idx="5">
                  <c:v>2.7599824195102002E-2</c:v>
                </c:pt>
                <c:pt idx="6">
                  <c:v>2.1910074491717467E-2</c:v>
                </c:pt>
                <c:pt idx="7">
                  <c:v>1.7484713611307264E-2</c:v>
                </c:pt>
                <c:pt idx="8">
                  <c:v>1.432374155387141E-2</c:v>
                </c:pt>
                <c:pt idx="9">
                  <c:v>1.2427158319409897E-2</c:v>
                </c:pt>
                <c:pt idx="10">
                  <c:v>1.1794963907922725E-2</c:v>
                </c:pt>
                <c:pt idx="11">
                  <c:v>1.2427158319409897E-2</c:v>
                </c:pt>
                <c:pt idx="12">
                  <c:v>1.432374155387141E-2</c:v>
                </c:pt>
                <c:pt idx="13">
                  <c:v>1.7484713611307264E-2</c:v>
                </c:pt>
                <c:pt idx="14">
                  <c:v>2.1910074491717467E-2</c:v>
                </c:pt>
                <c:pt idx="15">
                  <c:v>2.7599824195102002E-2</c:v>
                </c:pt>
                <c:pt idx="16">
                  <c:v>3.4553962721460885E-2</c:v>
                </c:pt>
                <c:pt idx="17">
                  <c:v>4.2772490070794103E-2</c:v>
                </c:pt>
                <c:pt idx="18">
                  <c:v>5.2255406243101682E-2</c:v>
                </c:pt>
                <c:pt idx="19">
                  <c:v>6.3002711238383594E-2</c:v>
                </c:pt>
                <c:pt idx="20">
                  <c:v>7.5014405056639838E-2</c:v>
                </c:pt>
                <c:pt idx="21">
                  <c:v>8.8290487697870443E-2</c:v>
                </c:pt>
                <c:pt idx="22">
                  <c:v>0.10283095916207537</c:v>
                </c:pt>
                <c:pt idx="23">
                  <c:v>0.11863581944925465</c:v>
                </c:pt>
                <c:pt idx="24">
                  <c:v>0.13570506855940823</c:v>
                </c:pt>
                <c:pt idx="25">
                  <c:v>0.15403870649253623</c:v>
                </c:pt>
                <c:pt idx="26">
                  <c:v>0.17363673324863857</c:v>
                </c:pt>
                <c:pt idx="27">
                  <c:v>0.19449914882771516</c:v>
                </c:pt>
                <c:pt idx="28">
                  <c:v>0.21662595322976619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7-4093-B732-CDC82465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98303"/>
        <c:axId val="303086991"/>
      </c:scatterChart>
      <c:valAx>
        <c:axId val="96019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86991"/>
        <c:crosses val="autoZero"/>
        <c:crossBetween val="midCat"/>
      </c:valAx>
      <c:valAx>
        <c:axId val="3030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Cruise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Mediume!$U$2:$U$92</c:f>
              <c:numCache>
                <c:formatCode>General</c:formatCode>
                <c:ptCount val="91"/>
                <c:pt idx="0">
                  <c:v>7.2258689601418624E-2</c:v>
                </c:pt>
                <c:pt idx="1">
                  <c:v>6.0890479380568956E-2</c:v>
                </c:pt>
                <c:pt idx="2">
                  <c:v>5.0718922867177149E-2</c:v>
                </c:pt>
                <c:pt idx="3">
                  <c:v>4.1744020061243191E-2</c:v>
                </c:pt>
                <c:pt idx="4">
                  <c:v>3.3965770962767108E-2</c:v>
                </c:pt>
                <c:pt idx="5">
                  <c:v>2.7384175571748881E-2</c:v>
                </c:pt>
                <c:pt idx="6">
                  <c:v>2.1999233888188516E-2</c:v>
                </c:pt>
                <c:pt idx="7">
                  <c:v>1.7810945912086006E-2</c:v>
                </c:pt>
                <c:pt idx="8">
                  <c:v>1.4819311643441354E-2</c:v>
                </c:pt>
                <c:pt idx="9">
                  <c:v>1.3024331082254564E-2</c:v>
                </c:pt>
                <c:pt idx="10">
                  <c:v>1.2426004228525635E-2</c:v>
                </c:pt>
                <c:pt idx="11">
                  <c:v>1.3024331082254564E-2</c:v>
                </c:pt>
                <c:pt idx="12">
                  <c:v>1.4819311643441354E-2</c:v>
                </c:pt>
                <c:pt idx="13">
                  <c:v>1.7810945912086006E-2</c:v>
                </c:pt>
                <c:pt idx="14">
                  <c:v>2.1999233888188516E-2</c:v>
                </c:pt>
                <c:pt idx="15">
                  <c:v>2.7384175571748881E-2</c:v>
                </c:pt>
                <c:pt idx="16">
                  <c:v>3.3965770962767108E-2</c:v>
                </c:pt>
                <c:pt idx="17">
                  <c:v>4.1744020061243191E-2</c:v>
                </c:pt>
                <c:pt idx="18">
                  <c:v>5.0718922867177149E-2</c:v>
                </c:pt>
                <c:pt idx="19">
                  <c:v>6.0890479380568956E-2</c:v>
                </c:pt>
                <c:pt idx="20">
                  <c:v>7.2258689601418624E-2</c:v>
                </c:pt>
                <c:pt idx="21">
                  <c:v>8.4823553529726162E-2</c:v>
                </c:pt>
                <c:pt idx="22">
                  <c:v>9.8585071165491533E-2</c:v>
                </c:pt>
                <c:pt idx="23">
                  <c:v>0.11354324250871478</c:v>
                </c:pt>
                <c:pt idx="24">
                  <c:v>0.12969806755939586</c:v>
                </c:pt>
                <c:pt idx="25">
                  <c:v>0.14704954631753483</c:v>
                </c:pt>
                <c:pt idx="26">
                  <c:v>0.1655976787831317</c:v>
                </c:pt>
                <c:pt idx="27">
                  <c:v>0.18534246495618634</c:v>
                </c:pt>
                <c:pt idx="28">
                  <c:v>0.20628390483669892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8-499D-B518-79031B35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03024"/>
        <c:axId val="413985024"/>
      </c:scatterChart>
      <c:valAx>
        <c:axId val="2831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5024"/>
        <c:crosses val="autoZero"/>
        <c:crossBetween val="midCat"/>
      </c:valAx>
      <c:valAx>
        <c:axId val="4139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Low!$AC$2:$AC$92</c:f>
              <c:numCache>
                <c:formatCode>General</c:formatCode>
                <c:ptCount val="91"/>
                <c:pt idx="0">
                  <c:v>7.461440505663984E-2</c:v>
                </c:pt>
                <c:pt idx="1">
                  <c:v>6.2602711238383596E-2</c:v>
                </c:pt>
                <c:pt idx="2">
                  <c:v>5.1855406243101684E-2</c:v>
                </c:pt>
                <c:pt idx="3">
                  <c:v>4.2372490070794105E-2</c:v>
                </c:pt>
                <c:pt idx="4">
                  <c:v>3.4153962721460887E-2</c:v>
                </c:pt>
                <c:pt idx="5">
                  <c:v>2.7199824195102001E-2</c:v>
                </c:pt>
                <c:pt idx="6">
                  <c:v>2.1510074491717466E-2</c:v>
                </c:pt>
                <c:pt idx="7">
                  <c:v>1.7084713611307267E-2</c:v>
                </c:pt>
                <c:pt idx="8">
                  <c:v>1.392374155387141E-2</c:v>
                </c:pt>
                <c:pt idx="9">
                  <c:v>1.2027158319409897E-2</c:v>
                </c:pt>
                <c:pt idx="10">
                  <c:v>1.1394963907922726E-2</c:v>
                </c:pt>
                <c:pt idx="11">
                  <c:v>1.2027158319409897E-2</c:v>
                </c:pt>
                <c:pt idx="12">
                  <c:v>1.392374155387141E-2</c:v>
                </c:pt>
                <c:pt idx="13">
                  <c:v>1.7084713611307267E-2</c:v>
                </c:pt>
                <c:pt idx="14">
                  <c:v>2.1510074491717466E-2</c:v>
                </c:pt>
                <c:pt idx="15">
                  <c:v>2.7199824195102001E-2</c:v>
                </c:pt>
                <c:pt idx="16">
                  <c:v>3.4153962721460887E-2</c:v>
                </c:pt>
                <c:pt idx="17">
                  <c:v>4.2372490070794105E-2</c:v>
                </c:pt>
                <c:pt idx="18">
                  <c:v>5.1855406243101684E-2</c:v>
                </c:pt>
                <c:pt idx="19">
                  <c:v>6.2602711238383596E-2</c:v>
                </c:pt>
                <c:pt idx="20">
                  <c:v>7.461440505663984E-2</c:v>
                </c:pt>
                <c:pt idx="21">
                  <c:v>8.7890487697870445E-2</c:v>
                </c:pt>
                <c:pt idx="22">
                  <c:v>0.10243095916207537</c:v>
                </c:pt>
                <c:pt idx="23">
                  <c:v>0.11823581944925465</c:v>
                </c:pt>
                <c:pt idx="24">
                  <c:v>0.13530506855940824</c:v>
                </c:pt>
                <c:pt idx="25">
                  <c:v>0.15363870649253622</c:v>
                </c:pt>
                <c:pt idx="26">
                  <c:v>0.17323673324863856</c:v>
                </c:pt>
                <c:pt idx="27">
                  <c:v>0.19409914882771515</c:v>
                </c:pt>
                <c:pt idx="28">
                  <c:v>0.21622595322976618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9-41B8-AF87-344D8E09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72303"/>
        <c:axId val="782466495"/>
      </c:scatterChart>
      <c:valAx>
        <c:axId val="9052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6495"/>
        <c:crosses val="autoZero"/>
        <c:crossBetween val="midCat"/>
      </c:valAx>
      <c:valAx>
        <c:axId val="7824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Low!$AD$2:$AD$92</c:f>
              <c:numCache>
                <c:formatCode>General</c:formatCode>
                <c:ptCount val="91"/>
                <c:pt idx="0">
                  <c:v>0.12340757152556288</c:v>
                </c:pt>
                <c:pt idx="1">
                  <c:v>0.11067517607821126</c:v>
                </c:pt>
                <c:pt idx="2">
                  <c:v>9.9283032783212433E-2</c:v>
                </c:pt>
                <c:pt idx="3">
                  <c:v>8.9231141640566392E-2</c:v>
                </c:pt>
                <c:pt idx="4">
                  <c:v>8.0519502650273189E-2</c:v>
                </c:pt>
                <c:pt idx="5">
                  <c:v>7.314811581233277E-2</c:v>
                </c:pt>
                <c:pt idx="6">
                  <c:v>6.7116981126745162E-2</c:v>
                </c:pt>
                <c:pt idx="7">
                  <c:v>6.2426098593510344E-2</c:v>
                </c:pt>
                <c:pt idx="8">
                  <c:v>5.9075468212628338E-2</c:v>
                </c:pt>
                <c:pt idx="9">
                  <c:v>5.7065089984099128E-2</c:v>
                </c:pt>
                <c:pt idx="10">
                  <c:v>5.6394963907922729E-2</c:v>
                </c:pt>
                <c:pt idx="11">
                  <c:v>5.7065089984099128E-2</c:v>
                </c:pt>
                <c:pt idx="12">
                  <c:v>5.9075468212628338E-2</c:v>
                </c:pt>
                <c:pt idx="13">
                  <c:v>6.2426098593510344E-2</c:v>
                </c:pt>
                <c:pt idx="14">
                  <c:v>6.7116981126745162E-2</c:v>
                </c:pt>
                <c:pt idx="15">
                  <c:v>7.314811581233277E-2</c:v>
                </c:pt>
                <c:pt idx="16">
                  <c:v>8.0519502650273189E-2</c:v>
                </c:pt>
                <c:pt idx="17">
                  <c:v>8.9231141640566392E-2</c:v>
                </c:pt>
                <c:pt idx="18">
                  <c:v>9.9283032783212433E-2</c:v>
                </c:pt>
                <c:pt idx="19">
                  <c:v>0.11067517607821126</c:v>
                </c:pt>
                <c:pt idx="20">
                  <c:v>0.12340757152556288</c:v>
                </c:pt>
                <c:pt idx="21">
                  <c:v>0.13748021912526731</c:v>
                </c:pt>
                <c:pt idx="22">
                  <c:v>0.15289311887732454</c:v>
                </c:pt>
                <c:pt idx="23">
                  <c:v>0.16964627078173461</c:v>
                </c:pt>
                <c:pt idx="24">
                  <c:v>0.18773967483849741</c:v>
                </c:pt>
                <c:pt idx="25">
                  <c:v>0.20717333104761307</c:v>
                </c:pt>
                <c:pt idx="26">
                  <c:v>0.22794723940908154</c:v>
                </c:pt>
                <c:pt idx="27">
                  <c:v>0.25006139992290277</c:v>
                </c:pt>
                <c:pt idx="28">
                  <c:v>0.27351581258907687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A-43DB-A72E-81A5FC36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84799"/>
        <c:axId val="166879983"/>
      </c:scatterChart>
      <c:valAx>
        <c:axId val="90508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9983"/>
        <c:crosses val="autoZero"/>
        <c:crossBetween val="midCat"/>
      </c:valAx>
      <c:valAx>
        <c:axId val="166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Low!$AE$2:$AE$92</c:f>
              <c:numCache>
                <c:formatCode>General</c:formatCode>
                <c:ptCount val="91"/>
                <c:pt idx="0">
                  <c:v>9.840757152556287E-2</c:v>
                </c:pt>
                <c:pt idx="1">
                  <c:v>8.5675176078211263E-2</c:v>
                </c:pt>
                <c:pt idx="2">
                  <c:v>7.4283032783212438E-2</c:v>
                </c:pt>
                <c:pt idx="3">
                  <c:v>6.4231141640566397E-2</c:v>
                </c:pt>
                <c:pt idx="4">
                  <c:v>5.5519502650273181E-2</c:v>
                </c:pt>
                <c:pt idx="5">
                  <c:v>4.8148115812332762E-2</c:v>
                </c:pt>
                <c:pt idx="6">
                  <c:v>4.2116981126745154E-2</c:v>
                </c:pt>
                <c:pt idx="7">
                  <c:v>3.7426098593510343E-2</c:v>
                </c:pt>
                <c:pt idx="8">
                  <c:v>3.4075468212628336E-2</c:v>
                </c:pt>
                <c:pt idx="9">
                  <c:v>3.2065089984099127E-2</c:v>
                </c:pt>
                <c:pt idx="10">
                  <c:v>3.1394963907922728E-2</c:v>
                </c:pt>
                <c:pt idx="11">
                  <c:v>3.2065089984099127E-2</c:v>
                </c:pt>
                <c:pt idx="12">
                  <c:v>3.4075468212628336E-2</c:v>
                </c:pt>
                <c:pt idx="13">
                  <c:v>3.7426098593510343E-2</c:v>
                </c:pt>
                <c:pt idx="14">
                  <c:v>4.2116981126745154E-2</c:v>
                </c:pt>
                <c:pt idx="15">
                  <c:v>4.8148115812332762E-2</c:v>
                </c:pt>
                <c:pt idx="16">
                  <c:v>5.5519502650273181E-2</c:v>
                </c:pt>
                <c:pt idx="17">
                  <c:v>6.4231141640566397E-2</c:v>
                </c:pt>
                <c:pt idx="18">
                  <c:v>7.4283032783212438E-2</c:v>
                </c:pt>
                <c:pt idx="19">
                  <c:v>8.5675176078211263E-2</c:v>
                </c:pt>
                <c:pt idx="20">
                  <c:v>9.840757152556287E-2</c:v>
                </c:pt>
                <c:pt idx="21">
                  <c:v>0.11248021912526732</c:v>
                </c:pt>
                <c:pt idx="22">
                  <c:v>0.12789311887732455</c:v>
                </c:pt>
                <c:pt idx="23">
                  <c:v>0.14464627078173459</c:v>
                </c:pt>
                <c:pt idx="24">
                  <c:v>0.16273967483849741</c:v>
                </c:pt>
                <c:pt idx="25">
                  <c:v>0.18217333104761307</c:v>
                </c:pt>
                <c:pt idx="26">
                  <c:v>0.20294723940908155</c:v>
                </c:pt>
                <c:pt idx="27">
                  <c:v>0.22506139992290275</c:v>
                </c:pt>
                <c:pt idx="28">
                  <c:v>0.24851581258907685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0-4868-99AB-3C9386DF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86399"/>
        <c:axId val="166879151"/>
      </c:scatterChart>
      <c:valAx>
        <c:axId val="90508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9151"/>
        <c:crosses val="autoZero"/>
        <c:crossBetween val="midCat"/>
      </c:valAx>
      <c:valAx>
        <c:axId val="1668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Low</a:t>
            </a:r>
          </a:p>
        </c:rich>
      </c:tx>
      <c:layout>
        <c:manualLayout>
          <c:xMode val="edge"/>
          <c:yMode val="edge"/>
          <c:x val="0.1024722222222222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Low!$AF$2:$AF$92</c:f>
              <c:numCache>
                <c:formatCode>General</c:formatCode>
                <c:ptCount val="91"/>
                <c:pt idx="0">
                  <c:v>0.18119976350963121</c:v>
                </c:pt>
                <c:pt idx="1">
                  <c:v>0.16793685158530661</c:v>
                </c:pt>
                <c:pt idx="2">
                  <c:v>0.15607003565301616</c:v>
                </c:pt>
                <c:pt idx="3">
                  <c:v>0.14559931571275989</c:v>
                </c:pt>
                <c:pt idx="4">
                  <c:v>0.13652469176453777</c:v>
                </c:pt>
                <c:pt idx="5">
                  <c:v>0.12884616380834985</c:v>
                </c:pt>
                <c:pt idx="6">
                  <c:v>0.12256373184419608</c:v>
                </c:pt>
                <c:pt idx="7">
                  <c:v>0.11767739587207648</c:v>
                </c:pt>
                <c:pt idx="8">
                  <c:v>0.11418715589199106</c:v>
                </c:pt>
                <c:pt idx="9">
                  <c:v>0.1120930119039398</c:v>
                </c:pt>
                <c:pt idx="10">
                  <c:v>0.11139496390792272</c:v>
                </c:pt>
                <c:pt idx="11">
                  <c:v>0.1120930119039398</c:v>
                </c:pt>
                <c:pt idx="12">
                  <c:v>0.11418715589199106</c:v>
                </c:pt>
                <c:pt idx="13">
                  <c:v>0.11767739587207648</c:v>
                </c:pt>
                <c:pt idx="14">
                  <c:v>0.12256373184419608</c:v>
                </c:pt>
                <c:pt idx="15">
                  <c:v>0.12884616380834985</c:v>
                </c:pt>
                <c:pt idx="16">
                  <c:v>0.13652469176453777</c:v>
                </c:pt>
                <c:pt idx="17">
                  <c:v>0.14559931571275989</c:v>
                </c:pt>
                <c:pt idx="18">
                  <c:v>0.15607003565301616</c:v>
                </c:pt>
                <c:pt idx="19">
                  <c:v>0.16793685158530661</c:v>
                </c:pt>
                <c:pt idx="20">
                  <c:v>0.18119976350963121</c:v>
                </c:pt>
                <c:pt idx="21">
                  <c:v>0.19585877142599001</c:v>
                </c:pt>
                <c:pt idx="22">
                  <c:v>0.21191387533438294</c:v>
                </c:pt>
                <c:pt idx="23">
                  <c:v>0.22936507523481009</c:v>
                </c:pt>
                <c:pt idx="24">
                  <c:v>0.24821237112727135</c:v>
                </c:pt>
                <c:pt idx="25">
                  <c:v>0.26845576301176682</c:v>
                </c:pt>
                <c:pt idx="26">
                  <c:v>0.29009525088829646</c:v>
                </c:pt>
                <c:pt idx="27">
                  <c:v>0.31313083475686021</c:v>
                </c:pt>
                <c:pt idx="28">
                  <c:v>0.33756251461745823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D-4D36-A167-134F9815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77007"/>
        <c:axId val="932416831"/>
      </c:scatterChart>
      <c:valAx>
        <c:axId val="7956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6831"/>
        <c:crosses val="autoZero"/>
        <c:crossBetween val="midCat"/>
      </c:valAx>
      <c:valAx>
        <c:axId val="9324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Low!$AG$2:$AG$92</c:f>
              <c:numCache>
                <c:formatCode>General</c:formatCode>
                <c:ptCount val="91"/>
                <c:pt idx="0">
                  <c:v>0.15619976350963122</c:v>
                </c:pt>
                <c:pt idx="1">
                  <c:v>0.14293685158530661</c:v>
                </c:pt>
                <c:pt idx="2">
                  <c:v>0.13107003565301617</c:v>
                </c:pt>
                <c:pt idx="3">
                  <c:v>0.12059931571275989</c:v>
                </c:pt>
                <c:pt idx="4">
                  <c:v>0.11152469176453778</c:v>
                </c:pt>
                <c:pt idx="5">
                  <c:v>0.10384616380834985</c:v>
                </c:pt>
                <c:pt idx="6">
                  <c:v>9.7563731844196089E-2</c:v>
                </c:pt>
                <c:pt idx="7">
                  <c:v>9.267739587207649E-2</c:v>
                </c:pt>
                <c:pt idx="8">
                  <c:v>8.9187155891991068E-2</c:v>
                </c:pt>
                <c:pt idx="9">
                  <c:v>8.709301190393981E-2</c:v>
                </c:pt>
                <c:pt idx="10">
                  <c:v>8.6394963907922728E-2</c:v>
                </c:pt>
                <c:pt idx="11">
                  <c:v>8.709301190393981E-2</c:v>
                </c:pt>
                <c:pt idx="12">
                  <c:v>8.9187155891991068E-2</c:v>
                </c:pt>
                <c:pt idx="13">
                  <c:v>9.267739587207649E-2</c:v>
                </c:pt>
                <c:pt idx="14">
                  <c:v>9.7563731844196089E-2</c:v>
                </c:pt>
                <c:pt idx="15">
                  <c:v>0.10384616380834985</c:v>
                </c:pt>
                <c:pt idx="16">
                  <c:v>0.11152469176453778</c:v>
                </c:pt>
                <c:pt idx="17">
                  <c:v>0.12059931571275989</c:v>
                </c:pt>
                <c:pt idx="18">
                  <c:v>0.13107003565301617</c:v>
                </c:pt>
                <c:pt idx="19">
                  <c:v>0.14293685158530661</c:v>
                </c:pt>
                <c:pt idx="20">
                  <c:v>0.15619976350963122</c:v>
                </c:pt>
                <c:pt idx="21">
                  <c:v>0.17085877142599001</c:v>
                </c:pt>
                <c:pt idx="22">
                  <c:v>0.18691387533438295</c:v>
                </c:pt>
                <c:pt idx="23">
                  <c:v>0.20436507523481007</c:v>
                </c:pt>
                <c:pt idx="24">
                  <c:v>0.22321237112727135</c:v>
                </c:pt>
                <c:pt idx="25">
                  <c:v>0.24345576301176683</c:v>
                </c:pt>
                <c:pt idx="26">
                  <c:v>0.2650952508882965</c:v>
                </c:pt>
                <c:pt idx="27">
                  <c:v>0.28813083475686024</c:v>
                </c:pt>
                <c:pt idx="28">
                  <c:v>0.31256251461745821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9-406F-A188-6A006370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72703"/>
        <c:axId val="932389375"/>
      </c:scatterChart>
      <c:valAx>
        <c:axId val="9052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9375"/>
        <c:crosses val="autoZero"/>
        <c:crossBetween val="midCat"/>
      </c:valAx>
      <c:valAx>
        <c:axId val="9323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High!$T$2:$T$92</c:f>
              <c:numCache>
                <c:formatCode>General</c:formatCode>
                <c:ptCount val="91"/>
                <c:pt idx="0">
                  <c:v>7.0818866205448153E-2</c:v>
                </c:pt>
                <c:pt idx="1">
                  <c:v>6.0028700572099317E-2</c:v>
                </c:pt>
                <c:pt idx="2">
                  <c:v>5.0374341847524047E-2</c:v>
                </c:pt>
                <c:pt idx="3">
                  <c:v>4.1855790031722316E-2</c:v>
                </c:pt>
                <c:pt idx="4">
                  <c:v>3.4473045124694165E-2</c:v>
                </c:pt>
                <c:pt idx="5">
                  <c:v>2.8226107126439574E-2</c:v>
                </c:pt>
                <c:pt idx="6">
                  <c:v>2.311497603695855E-2</c:v>
                </c:pt>
                <c:pt idx="7">
                  <c:v>1.9139651856251081E-2</c:v>
                </c:pt>
                <c:pt idx="8">
                  <c:v>1.6300134584317175E-2</c:v>
                </c:pt>
                <c:pt idx="9">
                  <c:v>1.4596424221156833E-2</c:v>
                </c:pt>
                <c:pt idx="10">
                  <c:v>1.4028520766770051E-2</c:v>
                </c:pt>
                <c:pt idx="11">
                  <c:v>1.4596424221156833E-2</c:v>
                </c:pt>
                <c:pt idx="12">
                  <c:v>1.6300134584317175E-2</c:v>
                </c:pt>
                <c:pt idx="13">
                  <c:v>1.9139651856251081E-2</c:v>
                </c:pt>
                <c:pt idx="14">
                  <c:v>2.311497603695855E-2</c:v>
                </c:pt>
                <c:pt idx="15">
                  <c:v>2.8226107126439574E-2</c:v>
                </c:pt>
                <c:pt idx="16">
                  <c:v>3.4473045124694165E-2</c:v>
                </c:pt>
                <c:pt idx="17">
                  <c:v>4.1855790031722316E-2</c:v>
                </c:pt>
                <c:pt idx="18">
                  <c:v>5.0374341847524047E-2</c:v>
                </c:pt>
                <c:pt idx="19">
                  <c:v>6.0028700572099317E-2</c:v>
                </c:pt>
                <c:pt idx="20">
                  <c:v>7.0818866205448153E-2</c:v>
                </c:pt>
                <c:pt idx="21">
                  <c:v>8.2744838747570562E-2</c:v>
                </c:pt>
                <c:pt idx="22">
                  <c:v>9.5806618198466517E-2</c:v>
                </c:pt>
                <c:pt idx="23">
                  <c:v>0.11000420455813605</c:v>
                </c:pt>
                <c:pt idx="24">
                  <c:v>0.12533759782657911</c:v>
                </c:pt>
                <c:pt idx="25">
                  <c:v>0.14180679800379578</c:v>
                </c:pt>
                <c:pt idx="26">
                  <c:v>0.15941180508978603</c:v>
                </c:pt>
                <c:pt idx="27">
                  <c:v>0.17815261908454974</c:v>
                </c:pt>
                <c:pt idx="28">
                  <c:v>0.19802923998808711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886-96E6-F7CCD4DA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95279"/>
        <c:axId val="932399775"/>
      </c:scatterChart>
      <c:valAx>
        <c:axId val="9079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9775"/>
        <c:crosses val="autoZero"/>
        <c:crossBetween val="midCat"/>
      </c:valAx>
      <c:valAx>
        <c:axId val="9323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High!$U$2:$U$92</c:f>
              <c:numCache>
                <c:formatCode>General</c:formatCode>
                <c:ptCount val="91"/>
                <c:pt idx="0">
                  <c:v>7.0418866205448155E-2</c:v>
                </c:pt>
                <c:pt idx="1">
                  <c:v>5.9628700572099319E-2</c:v>
                </c:pt>
                <c:pt idx="2">
                  <c:v>4.9974341847524043E-2</c:v>
                </c:pt>
                <c:pt idx="3">
                  <c:v>4.1455790031722319E-2</c:v>
                </c:pt>
                <c:pt idx="4">
                  <c:v>3.4073045124694168E-2</c:v>
                </c:pt>
                <c:pt idx="5">
                  <c:v>2.7826107126439577E-2</c:v>
                </c:pt>
                <c:pt idx="6">
                  <c:v>2.2714976036958552E-2</c:v>
                </c:pt>
                <c:pt idx="7">
                  <c:v>1.873965185625108E-2</c:v>
                </c:pt>
                <c:pt idx="8">
                  <c:v>1.5900134584317178E-2</c:v>
                </c:pt>
                <c:pt idx="9">
                  <c:v>1.4196424221156833E-2</c:v>
                </c:pt>
                <c:pt idx="10">
                  <c:v>1.3628520766770052E-2</c:v>
                </c:pt>
                <c:pt idx="11">
                  <c:v>1.4196424221156833E-2</c:v>
                </c:pt>
                <c:pt idx="12">
                  <c:v>1.5900134584317178E-2</c:v>
                </c:pt>
                <c:pt idx="13">
                  <c:v>1.873965185625108E-2</c:v>
                </c:pt>
                <c:pt idx="14">
                  <c:v>2.2714976036958552E-2</c:v>
                </c:pt>
                <c:pt idx="15">
                  <c:v>2.7826107126439577E-2</c:v>
                </c:pt>
                <c:pt idx="16">
                  <c:v>3.4073045124694168E-2</c:v>
                </c:pt>
                <c:pt idx="17">
                  <c:v>4.1455790031722319E-2</c:v>
                </c:pt>
                <c:pt idx="18">
                  <c:v>4.9974341847524043E-2</c:v>
                </c:pt>
                <c:pt idx="19">
                  <c:v>5.9628700572099319E-2</c:v>
                </c:pt>
                <c:pt idx="20">
                  <c:v>7.0418866205448155E-2</c:v>
                </c:pt>
                <c:pt idx="21">
                  <c:v>8.2344838747570565E-2</c:v>
                </c:pt>
                <c:pt idx="22">
                  <c:v>9.540661819846652E-2</c:v>
                </c:pt>
                <c:pt idx="23">
                  <c:v>0.10960420455813605</c:v>
                </c:pt>
                <c:pt idx="24">
                  <c:v>0.12493759782657912</c:v>
                </c:pt>
                <c:pt idx="25">
                  <c:v>0.14140679800379577</c:v>
                </c:pt>
                <c:pt idx="26">
                  <c:v>0.15901180508978602</c:v>
                </c:pt>
                <c:pt idx="27">
                  <c:v>0.17775261908454973</c:v>
                </c:pt>
                <c:pt idx="28">
                  <c:v>0.1976292399880871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A-4CED-9DDE-AF3311FE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27087"/>
        <c:axId val="932411423"/>
      </c:scatterChart>
      <c:valAx>
        <c:axId val="95732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1423"/>
        <c:crosses val="autoZero"/>
        <c:crossBetween val="midCat"/>
      </c:valAx>
      <c:valAx>
        <c:axId val="9324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2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High!$V$2:$V$92</c:f>
              <c:numCache>
                <c:formatCode>General</c:formatCode>
                <c:ptCount val="91"/>
                <c:pt idx="0">
                  <c:v>9.8461206139663027E-2</c:v>
                </c:pt>
                <c:pt idx="1">
                  <c:v>8.7092995918813365E-2</c:v>
                </c:pt>
                <c:pt idx="2">
                  <c:v>7.6921439405421566E-2</c:v>
                </c:pt>
                <c:pt idx="3">
                  <c:v>6.79465365994876E-2</c:v>
                </c:pt>
                <c:pt idx="4">
                  <c:v>6.0168287501011525E-2</c:v>
                </c:pt>
                <c:pt idx="5">
                  <c:v>5.3586692109993297E-2</c:v>
                </c:pt>
                <c:pt idx="6">
                  <c:v>4.8201750426432932E-2</c:v>
                </c:pt>
                <c:pt idx="7">
                  <c:v>4.4013462450330415E-2</c:v>
                </c:pt>
                <c:pt idx="8">
                  <c:v>4.1021828181685767E-2</c:v>
                </c:pt>
                <c:pt idx="9">
                  <c:v>3.9226847620498981E-2</c:v>
                </c:pt>
                <c:pt idx="10">
                  <c:v>3.862852076677005E-2</c:v>
                </c:pt>
                <c:pt idx="11">
                  <c:v>3.9226847620498981E-2</c:v>
                </c:pt>
                <c:pt idx="12">
                  <c:v>4.1021828181685767E-2</c:v>
                </c:pt>
                <c:pt idx="13">
                  <c:v>4.4013462450330415E-2</c:v>
                </c:pt>
                <c:pt idx="14">
                  <c:v>4.8201750426432932E-2</c:v>
                </c:pt>
                <c:pt idx="15">
                  <c:v>5.3586692109993297E-2</c:v>
                </c:pt>
                <c:pt idx="16">
                  <c:v>6.0168287501011525E-2</c:v>
                </c:pt>
                <c:pt idx="17">
                  <c:v>6.79465365994876E-2</c:v>
                </c:pt>
                <c:pt idx="18">
                  <c:v>7.6921439405421566E-2</c:v>
                </c:pt>
                <c:pt idx="19">
                  <c:v>8.7092995918813365E-2</c:v>
                </c:pt>
                <c:pt idx="20">
                  <c:v>9.8461206139663027E-2</c:v>
                </c:pt>
                <c:pt idx="21">
                  <c:v>0.11102607006797058</c:v>
                </c:pt>
                <c:pt idx="22">
                  <c:v>0.12478758770373595</c:v>
                </c:pt>
                <c:pt idx="23">
                  <c:v>0.13974575904695918</c:v>
                </c:pt>
                <c:pt idx="24">
                  <c:v>0.15590058409764029</c:v>
                </c:pt>
                <c:pt idx="25">
                  <c:v>0.17325206285577927</c:v>
                </c:pt>
                <c:pt idx="26">
                  <c:v>0.1918001953213761</c:v>
                </c:pt>
                <c:pt idx="27">
                  <c:v>0.21154498149443074</c:v>
                </c:pt>
                <c:pt idx="28">
                  <c:v>0.23248642137494335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760-9E3A-E8B986A1D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83119"/>
        <c:axId val="932396863"/>
      </c:scatterChart>
      <c:valAx>
        <c:axId val="90308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863"/>
        <c:crosses val="autoZero"/>
        <c:crossBetween val="midCat"/>
      </c:valAx>
      <c:valAx>
        <c:axId val="9323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8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High!$W$2:$W$92</c:f>
              <c:numCache>
                <c:formatCode>General</c:formatCode>
                <c:ptCount val="91"/>
                <c:pt idx="0">
                  <c:v>8.3461206139663041E-2</c:v>
                </c:pt>
                <c:pt idx="1">
                  <c:v>7.209299591881338E-2</c:v>
                </c:pt>
                <c:pt idx="2">
                  <c:v>6.1921439405421566E-2</c:v>
                </c:pt>
                <c:pt idx="3">
                  <c:v>5.2946536599487608E-2</c:v>
                </c:pt>
                <c:pt idx="4">
                  <c:v>4.5168287501011525E-2</c:v>
                </c:pt>
                <c:pt idx="5">
                  <c:v>3.8586692109993298E-2</c:v>
                </c:pt>
                <c:pt idx="6">
                  <c:v>3.3201750426432933E-2</c:v>
                </c:pt>
                <c:pt idx="7">
                  <c:v>2.9013462450330419E-2</c:v>
                </c:pt>
                <c:pt idx="8">
                  <c:v>2.6021828181685771E-2</c:v>
                </c:pt>
                <c:pt idx="9">
                  <c:v>2.4226847620498981E-2</c:v>
                </c:pt>
                <c:pt idx="10">
                  <c:v>2.362852076677005E-2</c:v>
                </c:pt>
                <c:pt idx="11">
                  <c:v>2.4226847620498981E-2</c:v>
                </c:pt>
                <c:pt idx="12">
                  <c:v>2.6021828181685771E-2</c:v>
                </c:pt>
                <c:pt idx="13">
                  <c:v>2.9013462450330419E-2</c:v>
                </c:pt>
                <c:pt idx="14">
                  <c:v>3.3201750426432933E-2</c:v>
                </c:pt>
                <c:pt idx="15">
                  <c:v>3.8586692109993298E-2</c:v>
                </c:pt>
                <c:pt idx="16">
                  <c:v>4.5168287501011525E-2</c:v>
                </c:pt>
                <c:pt idx="17">
                  <c:v>5.2946536599487608E-2</c:v>
                </c:pt>
                <c:pt idx="18">
                  <c:v>6.1921439405421566E-2</c:v>
                </c:pt>
                <c:pt idx="19">
                  <c:v>7.209299591881338E-2</c:v>
                </c:pt>
                <c:pt idx="20">
                  <c:v>8.3461206139663041E-2</c:v>
                </c:pt>
                <c:pt idx="21">
                  <c:v>9.6026070067970579E-2</c:v>
                </c:pt>
                <c:pt idx="22">
                  <c:v>0.10978758770373595</c:v>
                </c:pt>
                <c:pt idx="23">
                  <c:v>0.1247457590469592</c:v>
                </c:pt>
                <c:pt idx="24">
                  <c:v>0.14090058409764028</c:v>
                </c:pt>
                <c:pt idx="25">
                  <c:v>0.15825206285577925</c:v>
                </c:pt>
                <c:pt idx="26">
                  <c:v>0.17680019532137611</c:v>
                </c:pt>
                <c:pt idx="27">
                  <c:v>0.19654498149443075</c:v>
                </c:pt>
                <c:pt idx="28">
                  <c:v>0.21748642137494334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C-496E-9285-CB690FA6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03455"/>
        <c:axId val="932408511"/>
      </c:scatterChart>
      <c:valAx>
        <c:axId val="950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8511"/>
        <c:crosses val="autoZero"/>
        <c:crossBetween val="midCat"/>
      </c:valAx>
      <c:valAx>
        <c:axId val="9324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High!$X$2:$X$92</c:f>
              <c:numCache>
                <c:formatCode>General</c:formatCode>
                <c:ptCount val="91"/>
                <c:pt idx="0">
                  <c:v>0.14567723152384426</c:v>
                </c:pt>
                <c:pt idx="1">
                  <c:v>0.13388797648000017</c:v>
                </c:pt>
                <c:pt idx="2">
                  <c:v>0.12333969565129754</c:v>
                </c:pt>
                <c:pt idx="3">
                  <c:v>0.11403238903773641</c:v>
                </c:pt>
                <c:pt idx="4">
                  <c:v>0.10596605663931677</c:v>
                </c:pt>
                <c:pt idx="5">
                  <c:v>9.9140698456038595E-2</c:v>
                </c:pt>
                <c:pt idx="6">
                  <c:v>9.3556314487901929E-2</c:v>
                </c:pt>
                <c:pt idx="7">
                  <c:v>8.9212904734906728E-2</c:v>
                </c:pt>
                <c:pt idx="8">
                  <c:v>8.6110469197053022E-2</c:v>
                </c:pt>
                <c:pt idx="9">
                  <c:v>8.4249007874340795E-2</c:v>
                </c:pt>
                <c:pt idx="10">
                  <c:v>8.3628520766770048E-2</c:v>
                </c:pt>
                <c:pt idx="11">
                  <c:v>8.4249007874340795E-2</c:v>
                </c:pt>
                <c:pt idx="12">
                  <c:v>8.6110469197053022E-2</c:v>
                </c:pt>
                <c:pt idx="13">
                  <c:v>8.9212904734906728E-2</c:v>
                </c:pt>
                <c:pt idx="14">
                  <c:v>9.3556314487901929E-2</c:v>
                </c:pt>
                <c:pt idx="15">
                  <c:v>9.9140698456038595E-2</c:v>
                </c:pt>
                <c:pt idx="16">
                  <c:v>0.10596605663931677</c:v>
                </c:pt>
                <c:pt idx="17">
                  <c:v>0.11403238903773641</c:v>
                </c:pt>
                <c:pt idx="18">
                  <c:v>0.12333969565129754</c:v>
                </c:pt>
                <c:pt idx="19">
                  <c:v>0.13388797648000017</c:v>
                </c:pt>
                <c:pt idx="20">
                  <c:v>0.14567723152384426</c:v>
                </c:pt>
                <c:pt idx="21">
                  <c:v>0.15870746078282985</c:v>
                </c:pt>
                <c:pt idx="22">
                  <c:v>0.1729786642569569</c:v>
                </c:pt>
                <c:pt idx="23">
                  <c:v>0.18849084194622545</c:v>
                </c:pt>
                <c:pt idx="24">
                  <c:v>0.20524399385063546</c:v>
                </c:pt>
                <c:pt idx="25">
                  <c:v>0.22323811997018703</c:v>
                </c:pt>
                <c:pt idx="26">
                  <c:v>0.24247322030488005</c:v>
                </c:pt>
                <c:pt idx="27">
                  <c:v>0.26294929485471452</c:v>
                </c:pt>
                <c:pt idx="28">
                  <c:v>0.28466634361969051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2-4536-BDF6-BE7024F5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06815"/>
        <c:axId val="932406847"/>
      </c:scatterChart>
      <c:valAx>
        <c:axId val="9431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6847"/>
        <c:crosses val="autoZero"/>
        <c:crossBetween val="midCat"/>
      </c:valAx>
      <c:valAx>
        <c:axId val="9324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Mediume!$V$2:$V$92</c:f>
              <c:numCache>
                <c:formatCode>General</c:formatCode>
                <c:ptCount val="91"/>
                <c:pt idx="0">
                  <c:v>0.11064544537724275</c:v>
                </c:pt>
                <c:pt idx="1">
                  <c:v>9.8633751558986502E-2</c:v>
                </c:pt>
                <c:pt idx="2">
                  <c:v>8.788644656370459E-2</c:v>
                </c:pt>
                <c:pt idx="3">
                  <c:v>7.8403530391397011E-2</c:v>
                </c:pt>
                <c:pt idx="4">
                  <c:v>7.0185003042063793E-2</c:v>
                </c:pt>
                <c:pt idx="5">
                  <c:v>6.3230864515704921E-2</c:v>
                </c:pt>
                <c:pt idx="6">
                  <c:v>5.7541114812320375E-2</c:v>
                </c:pt>
                <c:pt idx="7">
                  <c:v>5.3115753931910176E-2</c:v>
                </c:pt>
                <c:pt idx="8">
                  <c:v>4.9954781874474323E-2</c:v>
                </c:pt>
                <c:pt idx="9">
                  <c:v>4.805819864001281E-2</c:v>
                </c:pt>
                <c:pt idx="10">
                  <c:v>4.7426004228525637E-2</c:v>
                </c:pt>
                <c:pt idx="11">
                  <c:v>4.805819864001281E-2</c:v>
                </c:pt>
                <c:pt idx="12">
                  <c:v>4.9954781874474323E-2</c:v>
                </c:pt>
                <c:pt idx="13">
                  <c:v>5.3115753931910176E-2</c:v>
                </c:pt>
                <c:pt idx="14">
                  <c:v>5.7541114812320375E-2</c:v>
                </c:pt>
                <c:pt idx="15">
                  <c:v>6.3230864515704921E-2</c:v>
                </c:pt>
                <c:pt idx="16">
                  <c:v>7.0185003042063793E-2</c:v>
                </c:pt>
                <c:pt idx="17">
                  <c:v>7.8403530391397011E-2</c:v>
                </c:pt>
                <c:pt idx="18">
                  <c:v>8.788644656370459E-2</c:v>
                </c:pt>
                <c:pt idx="19">
                  <c:v>9.8633751558986502E-2</c:v>
                </c:pt>
                <c:pt idx="20">
                  <c:v>0.11064544537724275</c:v>
                </c:pt>
                <c:pt idx="21">
                  <c:v>0.12392152801847335</c:v>
                </c:pt>
                <c:pt idx="22">
                  <c:v>0.13846199948267829</c:v>
                </c:pt>
                <c:pt idx="23">
                  <c:v>0.15426685976985755</c:v>
                </c:pt>
                <c:pt idx="24">
                  <c:v>0.17133610888001116</c:v>
                </c:pt>
                <c:pt idx="25">
                  <c:v>0.18966974681313914</c:v>
                </c:pt>
                <c:pt idx="26">
                  <c:v>0.20926777356924148</c:v>
                </c:pt>
                <c:pt idx="27">
                  <c:v>0.23013018914831807</c:v>
                </c:pt>
                <c:pt idx="28">
                  <c:v>0.25225699355036912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5-4B5D-89FE-A6467FBD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42640"/>
        <c:axId val="290674176"/>
      </c:scatterChart>
      <c:valAx>
        <c:axId val="4191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4176"/>
        <c:crosses val="autoZero"/>
        <c:crossBetween val="midCat"/>
      </c:valAx>
      <c:valAx>
        <c:axId val="2906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High</a:t>
            </a:r>
          </a:p>
        </c:rich>
      </c:tx>
      <c:layout>
        <c:manualLayout>
          <c:xMode val="edge"/>
          <c:yMode val="edge"/>
          <c:x val="0.112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High!$Y$2:$Y$92</c:f>
              <c:numCache>
                <c:formatCode>General</c:formatCode>
                <c:ptCount val="91"/>
                <c:pt idx="0">
                  <c:v>0.13067723152384425</c:v>
                </c:pt>
                <c:pt idx="1">
                  <c:v>0.11888797648000016</c:v>
                </c:pt>
                <c:pt idx="2">
                  <c:v>0.10833969565129756</c:v>
                </c:pt>
                <c:pt idx="3">
                  <c:v>9.903238903773641E-2</c:v>
                </c:pt>
                <c:pt idx="4">
                  <c:v>9.0966056639316756E-2</c:v>
                </c:pt>
                <c:pt idx="5">
                  <c:v>8.4140698456038596E-2</c:v>
                </c:pt>
                <c:pt idx="6">
                  <c:v>7.8556314487901929E-2</c:v>
                </c:pt>
                <c:pt idx="7">
                  <c:v>7.4212904734906729E-2</c:v>
                </c:pt>
                <c:pt idx="8">
                  <c:v>7.1110469197053022E-2</c:v>
                </c:pt>
                <c:pt idx="9">
                  <c:v>6.9249007874340796E-2</c:v>
                </c:pt>
                <c:pt idx="10">
                  <c:v>6.8628520766770049E-2</c:v>
                </c:pt>
                <c:pt idx="11">
                  <c:v>6.9249007874340796E-2</c:v>
                </c:pt>
                <c:pt idx="12">
                  <c:v>7.1110469197053022E-2</c:v>
                </c:pt>
                <c:pt idx="13">
                  <c:v>7.4212904734906729E-2</c:v>
                </c:pt>
                <c:pt idx="14">
                  <c:v>7.8556314487901929E-2</c:v>
                </c:pt>
                <c:pt idx="15">
                  <c:v>8.4140698456038596E-2</c:v>
                </c:pt>
                <c:pt idx="16">
                  <c:v>9.0966056639316756E-2</c:v>
                </c:pt>
                <c:pt idx="17">
                  <c:v>9.903238903773641E-2</c:v>
                </c:pt>
                <c:pt idx="18">
                  <c:v>0.10833969565129756</c:v>
                </c:pt>
                <c:pt idx="19">
                  <c:v>0.11888797648000016</c:v>
                </c:pt>
                <c:pt idx="20">
                  <c:v>0.13067723152384425</c:v>
                </c:pt>
                <c:pt idx="21">
                  <c:v>0.14370746078282987</c:v>
                </c:pt>
                <c:pt idx="22">
                  <c:v>0.15797866425695689</c:v>
                </c:pt>
                <c:pt idx="23">
                  <c:v>0.17349084194622547</c:v>
                </c:pt>
                <c:pt idx="24">
                  <c:v>0.19024399385063548</c:v>
                </c:pt>
                <c:pt idx="25">
                  <c:v>0.20823811997018704</c:v>
                </c:pt>
                <c:pt idx="26">
                  <c:v>0.22747322030488004</c:v>
                </c:pt>
                <c:pt idx="27">
                  <c:v>0.24794929485471451</c:v>
                </c:pt>
                <c:pt idx="28">
                  <c:v>0.2696663436196905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E-4C44-94CF-2DEF8504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52831"/>
        <c:axId val="932398111"/>
      </c:scatterChart>
      <c:valAx>
        <c:axId val="93955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8111"/>
        <c:crosses val="autoZero"/>
        <c:crossBetween val="midCat"/>
      </c:valAx>
      <c:valAx>
        <c:axId val="9323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High!$AB$2:$AB$92</c:f>
              <c:numCache>
                <c:formatCode>General</c:formatCode>
                <c:ptCount val="91"/>
                <c:pt idx="0">
                  <c:v>6.9713477313607997E-2</c:v>
                </c:pt>
                <c:pt idx="1">
                  <c:v>5.8923311680259161E-2</c:v>
                </c:pt>
                <c:pt idx="2">
                  <c:v>4.9268952955683884E-2</c:v>
                </c:pt>
                <c:pt idx="3">
                  <c:v>4.075040113988216E-2</c:v>
                </c:pt>
                <c:pt idx="4">
                  <c:v>3.3367656232854009E-2</c:v>
                </c:pt>
                <c:pt idx="5">
                  <c:v>2.7120718234599418E-2</c:v>
                </c:pt>
                <c:pt idx="6">
                  <c:v>2.2009587145118394E-2</c:v>
                </c:pt>
                <c:pt idx="7">
                  <c:v>1.8034262964410921E-2</c:v>
                </c:pt>
                <c:pt idx="8">
                  <c:v>1.5194745692477018E-2</c:v>
                </c:pt>
                <c:pt idx="9">
                  <c:v>1.3491035329316675E-2</c:v>
                </c:pt>
                <c:pt idx="10">
                  <c:v>1.2923131874929893E-2</c:v>
                </c:pt>
                <c:pt idx="11">
                  <c:v>1.3491035329316675E-2</c:v>
                </c:pt>
                <c:pt idx="12">
                  <c:v>1.5194745692477018E-2</c:v>
                </c:pt>
                <c:pt idx="13">
                  <c:v>1.8034262964410921E-2</c:v>
                </c:pt>
                <c:pt idx="14">
                  <c:v>2.2009587145118394E-2</c:v>
                </c:pt>
                <c:pt idx="15">
                  <c:v>2.7120718234599418E-2</c:v>
                </c:pt>
                <c:pt idx="16">
                  <c:v>3.3367656232854009E-2</c:v>
                </c:pt>
                <c:pt idx="17">
                  <c:v>4.075040113988216E-2</c:v>
                </c:pt>
                <c:pt idx="18">
                  <c:v>4.9268952955683884E-2</c:v>
                </c:pt>
                <c:pt idx="19">
                  <c:v>5.8923311680259161E-2</c:v>
                </c:pt>
                <c:pt idx="20">
                  <c:v>6.9713477313607997E-2</c:v>
                </c:pt>
                <c:pt idx="21">
                  <c:v>8.1639449855730406E-2</c:v>
                </c:pt>
                <c:pt idx="22">
                  <c:v>9.4701229306626361E-2</c:v>
                </c:pt>
                <c:pt idx="23">
                  <c:v>0.10889881566629589</c:v>
                </c:pt>
                <c:pt idx="24">
                  <c:v>0.12423220893473896</c:v>
                </c:pt>
                <c:pt idx="25">
                  <c:v>0.14070140911195561</c:v>
                </c:pt>
                <c:pt idx="26">
                  <c:v>0.15830641619794586</c:v>
                </c:pt>
                <c:pt idx="27">
                  <c:v>0.17704723019270957</c:v>
                </c:pt>
                <c:pt idx="28">
                  <c:v>0.19692385109624694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2-447B-BCF4-FC2F50A9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33343"/>
        <c:axId val="788088191"/>
      </c:scatterChart>
      <c:valAx>
        <c:axId val="9457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8191"/>
        <c:crosses val="autoZero"/>
        <c:crossBetween val="midCat"/>
      </c:valAx>
      <c:valAx>
        <c:axId val="7880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3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High!$AC$2:$AC$92</c:f>
              <c:numCache>
                <c:formatCode>General</c:formatCode>
                <c:ptCount val="91"/>
                <c:pt idx="0">
                  <c:v>6.9313477313607999E-2</c:v>
                </c:pt>
                <c:pt idx="1">
                  <c:v>5.8523311680259156E-2</c:v>
                </c:pt>
                <c:pt idx="2">
                  <c:v>4.8868952955683886E-2</c:v>
                </c:pt>
                <c:pt idx="3">
                  <c:v>4.0350401139882162E-2</c:v>
                </c:pt>
                <c:pt idx="4">
                  <c:v>3.2967656232854012E-2</c:v>
                </c:pt>
                <c:pt idx="5">
                  <c:v>2.6720718234599421E-2</c:v>
                </c:pt>
                <c:pt idx="6">
                  <c:v>2.1609587145118393E-2</c:v>
                </c:pt>
                <c:pt idx="7">
                  <c:v>1.7634262964410924E-2</c:v>
                </c:pt>
                <c:pt idx="8">
                  <c:v>1.4794745692477018E-2</c:v>
                </c:pt>
                <c:pt idx="9">
                  <c:v>1.3091035329316675E-2</c:v>
                </c:pt>
                <c:pt idx="10">
                  <c:v>1.2523131874929894E-2</c:v>
                </c:pt>
                <c:pt idx="11">
                  <c:v>1.3091035329316675E-2</c:v>
                </c:pt>
                <c:pt idx="12">
                  <c:v>1.4794745692477018E-2</c:v>
                </c:pt>
                <c:pt idx="13">
                  <c:v>1.7634262964410924E-2</c:v>
                </c:pt>
                <c:pt idx="14">
                  <c:v>2.1609587145118393E-2</c:v>
                </c:pt>
                <c:pt idx="15">
                  <c:v>2.6720718234599421E-2</c:v>
                </c:pt>
                <c:pt idx="16">
                  <c:v>3.2967656232854012E-2</c:v>
                </c:pt>
                <c:pt idx="17">
                  <c:v>4.0350401139882162E-2</c:v>
                </c:pt>
                <c:pt idx="18">
                  <c:v>4.8868952955683886E-2</c:v>
                </c:pt>
                <c:pt idx="19">
                  <c:v>5.8523311680259156E-2</c:v>
                </c:pt>
                <c:pt idx="20">
                  <c:v>6.9313477313607999E-2</c:v>
                </c:pt>
                <c:pt idx="21">
                  <c:v>8.1239449855730408E-2</c:v>
                </c:pt>
                <c:pt idx="22">
                  <c:v>9.4301229306626363E-2</c:v>
                </c:pt>
                <c:pt idx="23">
                  <c:v>0.10849881566629589</c:v>
                </c:pt>
                <c:pt idx="24">
                  <c:v>0.12383220893473897</c:v>
                </c:pt>
                <c:pt idx="25">
                  <c:v>0.14030140911195563</c:v>
                </c:pt>
                <c:pt idx="26">
                  <c:v>0.15790641619794588</c:v>
                </c:pt>
                <c:pt idx="27">
                  <c:v>0.17664723019270959</c:v>
                </c:pt>
                <c:pt idx="28">
                  <c:v>0.19652385109624695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D-46F4-9B9E-D191CFED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19487"/>
        <c:axId val="932401855"/>
      </c:scatterChart>
      <c:valAx>
        <c:axId val="94341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1855"/>
        <c:crosses val="autoZero"/>
        <c:crossBetween val="midCat"/>
      </c:valAx>
      <c:valAx>
        <c:axId val="9324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1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High</a:t>
            </a:r>
          </a:p>
        </c:rich>
      </c:tx>
      <c:layout>
        <c:manualLayout>
          <c:xMode val="edge"/>
          <c:yMode val="edge"/>
          <c:x val="0.131569335083114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High!$AD$2:$AD$92</c:f>
              <c:numCache>
                <c:formatCode>General</c:formatCode>
                <c:ptCount val="91"/>
                <c:pt idx="0">
                  <c:v>9.8461206139663027E-2</c:v>
                </c:pt>
                <c:pt idx="1">
                  <c:v>8.7092995918813365E-2</c:v>
                </c:pt>
                <c:pt idx="2">
                  <c:v>7.6921439405421566E-2</c:v>
                </c:pt>
                <c:pt idx="3">
                  <c:v>6.79465365994876E-2</c:v>
                </c:pt>
                <c:pt idx="4">
                  <c:v>6.0168287501011525E-2</c:v>
                </c:pt>
                <c:pt idx="5">
                  <c:v>5.3586692109993297E-2</c:v>
                </c:pt>
                <c:pt idx="6">
                  <c:v>4.8201750426432932E-2</c:v>
                </c:pt>
                <c:pt idx="7">
                  <c:v>4.4013462450330415E-2</c:v>
                </c:pt>
                <c:pt idx="8">
                  <c:v>4.1021828181685767E-2</c:v>
                </c:pt>
                <c:pt idx="9">
                  <c:v>3.9226847620498981E-2</c:v>
                </c:pt>
                <c:pt idx="10">
                  <c:v>3.862852076677005E-2</c:v>
                </c:pt>
                <c:pt idx="11">
                  <c:v>3.9226847620498981E-2</c:v>
                </c:pt>
                <c:pt idx="12">
                  <c:v>4.1021828181685767E-2</c:v>
                </c:pt>
                <c:pt idx="13">
                  <c:v>4.4013462450330415E-2</c:v>
                </c:pt>
                <c:pt idx="14">
                  <c:v>4.8201750426432932E-2</c:v>
                </c:pt>
                <c:pt idx="15">
                  <c:v>5.3586692109993297E-2</c:v>
                </c:pt>
                <c:pt idx="16">
                  <c:v>6.0168287501011525E-2</c:v>
                </c:pt>
                <c:pt idx="17">
                  <c:v>6.79465365994876E-2</c:v>
                </c:pt>
                <c:pt idx="18">
                  <c:v>7.6921439405421566E-2</c:v>
                </c:pt>
                <c:pt idx="19">
                  <c:v>8.7092995918813365E-2</c:v>
                </c:pt>
                <c:pt idx="20">
                  <c:v>9.8461206139663027E-2</c:v>
                </c:pt>
                <c:pt idx="21">
                  <c:v>0.11102607006797058</c:v>
                </c:pt>
                <c:pt idx="22">
                  <c:v>0.12478758770373595</c:v>
                </c:pt>
                <c:pt idx="23">
                  <c:v>0.13974575904695918</c:v>
                </c:pt>
                <c:pt idx="24">
                  <c:v>0.15590058409764029</c:v>
                </c:pt>
                <c:pt idx="25">
                  <c:v>0.17325206285577927</c:v>
                </c:pt>
                <c:pt idx="26">
                  <c:v>0.1918001953213761</c:v>
                </c:pt>
                <c:pt idx="27">
                  <c:v>0.21154498149443074</c:v>
                </c:pt>
                <c:pt idx="28">
                  <c:v>0.23248642137494335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1-4877-843E-40B0825F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50031"/>
        <c:axId val="932391455"/>
      </c:scatterChart>
      <c:valAx>
        <c:axId val="9395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layout>
            <c:manualLayout>
              <c:xMode val="edge"/>
              <c:yMode val="edge"/>
              <c:x val="0.473408573928258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1455"/>
        <c:crosses val="autoZero"/>
        <c:crossBetween val="midCat"/>
      </c:valAx>
      <c:valAx>
        <c:axId val="9323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High!$AE$2:$AE$92</c:f>
              <c:numCache>
                <c:formatCode>General</c:formatCode>
                <c:ptCount val="91"/>
                <c:pt idx="0">
                  <c:v>8.3461206139663041E-2</c:v>
                </c:pt>
                <c:pt idx="1">
                  <c:v>7.209299591881338E-2</c:v>
                </c:pt>
                <c:pt idx="2">
                  <c:v>6.1921439405421566E-2</c:v>
                </c:pt>
                <c:pt idx="3">
                  <c:v>5.2946536599487608E-2</c:v>
                </c:pt>
                <c:pt idx="4">
                  <c:v>4.5168287501011525E-2</c:v>
                </c:pt>
                <c:pt idx="5">
                  <c:v>3.8586692109993298E-2</c:v>
                </c:pt>
                <c:pt idx="6">
                  <c:v>3.3201750426432933E-2</c:v>
                </c:pt>
                <c:pt idx="7">
                  <c:v>2.9013462450330419E-2</c:v>
                </c:pt>
                <c:pt idx="8">
                  <c:v>2.6021828181685771E-2</c:v>
                </c:pt>
                <c:pt idx="9">
                  <c:v>2.4226847620498981E-2</c:v>
                </c:pt>
                <c:pt idx="10">
                  <c:v>2.362852076677005E-2</c:v>
                </c:pt>
                <c:pt idx="11">
                  <c:v>2.4226847620498981E-2</c:v>
                </c:pt>
                <c:pt idx="12">
                  <c:v>2.6021828181685771E-2</c:v>
                </c:pt>
                <c:pt idx="13">
                  <c:v>2.9013462450330419E-2</c:v>
                </c:pt>
                <c:pt idx="14">
                  <c:v>3.3201750426432933E-2</c:v>
                </c:pt>
                <c:pt idx="15">
                  <c:v>3.8586692109993298E-2</c:v>
                </c:pt>
                <c:pt idx="16">
                  <c:v>4.5168287501011525E-2</c:v>
                </c:pt>
                <c:pt idx="17">
                  <c:v>5.2946536599487608E-2</c:v>
                </c:pt>
                <c:pt idx="18">
                  <c:v>6.1921439405421566E-2</c:v>
                </c:pt>
                <c:pt idx="19">
                  <c:v>7.209299591881338E-2</c:v>
                </c:pt>
                <c:pt idx="20">
                  <c:v>8.3461206139663041E-2</c:v>
                </c:pt>
                <c:pt idx="21">
                  <c:v>9.6026070067970579E-2</c:v>
                </c:pt>
                <c:pt idx="22">
                  <c:v>0.10978758770373595</c:v>
                </c:pt>
                <c:pt idx="23">
                  <c:v>0.1247457590469592</c:v>
                </c:pt>
                <c:pt idx="24">
                  <c:v>0.14090058409764028</c:v>
                </c:pt>
                <c:pt idx="25">
                  <c:v>0.15825206285577925</c:v>
                </c:pt>
                <c:pt idx="26">
                  <c:v>0.17680019532137611</c:v>
                </c:pt>
                <c:pt idx="27">
                  <c:v>0.19654498149443075</c:v>
                </c:pt>
                <c:pt idx="28">
                  <c:v>0.21748642137494334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0-4E65-8D48-59F5FB35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41135"/>
        <c:axId val="932412255"/>
      </c:scatterChart>
      <c:valAx>
        <c:axId val="93744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2255"/>
        <c:crosses val="autoZero"/>
        <c:crossBetween val="midCat"/>
      </c:valAx>
      <c:valAx>
        <c:axId val="9324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4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High!$AF$2:$AF$92</c:f>
              <c:numCache>
                <c:formatCode>General</c:formatCode>
                <c:ptCount val="91"/>
                <c:pt idx="0">
                  <c:v>0.14567723152384426</c:v>
                </c:pt>
                <c:pt idx="1">
                  <c:v>0.13388797648000017</c:v>
                </c:pt>
                <c:pt idx="2">
                  <c:v>0.12333969565129754</c:v>
                </c:pt>
                <c:pt idx="3">
                  <c:v>0.11403238903773641</c:v>
                </c:pt>
                <c:pt idx="4">
                  <c:v>0.10596605663931677</c:v>
                </c:pt>
                <c:pt idx="5">
                  <c:v>9.9140698456038595E-2</c:v>
                </c:pt>
                <c:pt idx="6">
                  <c:v>9.3556314487901929E-2</c:v>
                </c:pt>
                <c:pt idx="7">
                  <c:v>8.9212904734906728E-2</c:v>
                </c:pt>
                <c:pt idx="8">
                  <c:v>8.6110469197053022E-2</c:v>
                </c:pt>
                <c:pt idx="9">
                  <c:v>8.4249007874340795E-2</c:v>
                </c:pt>
                <c:pt idx="10">
                  <c:v>8.3628520766770048E-2</c:v>
                </c:pt>
                <c:pt idx="11">
                  <c:v>8.4249007874340795E-2</c:v>
                </c:pt>
                <c:pt idx="12">
                  <c:v>8.6110469197053022E-2</c:v>
                </c:pt>
                <c:pt idx="13">
                  <c:v>8.9212904734906728E-2</c:v>
                </c:pt>
                <c:pt idx="14">
                  <c:v>9.3556314487901929E-2</c:v>
                </c:pt>
                <c:pt idx="15">
                  <c:v>9.9140698456038595E-2</c:v>
                </c:pt>
                <c:pt idx="16">
                  <c:v>0.10596605663931677</c:v>
                </c:pt>
                <c:pt idx="17">
                  <c:v>0.11403238903773641</c:v>
                </c:pt>
                <c:pt idx="18">
                  <c:v>0.12333969565129754</c:v>
                </c:pt>
                <c:pt idx="19">
                  <c:v>0.13388797648000017</c:v>
                </c:pt>
                <c:pt idx="20">
                  <c:v>0.14567723152384426</c:v>
                </c:pt>
                <c:pt idx="21">
                  <c:v>0.15870746078282985</c:v>
                </c:pt>
                <c:pt idx="22">
                  <c:v>0.1729786642569569</c:v>
                </c:pt>
                <c:pt idx="23">
                  <c:v>0.18849084194622545</c:v>
                </c:pt>
                <c:pt idx="24">
                  <c:v>0.20524399385063546</c:v>
                </c:pt>
                <c:pt idx="25">
                  <c:v>0.22323811997018703</c:v>
                </c:pt>
                <c:pt idx="26">
                  <c:v>0.24247322030488005</c:v>
                </c:pt>
                <c:pt idx="27">
                  <c:v>0.26294929485471452</c:v>
                </c:pt>
                <c:pt idx="28">
                  <c:v>0.28466634361969051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A-4D2F-9EF0-1C5F6B46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84895"/>
        <c:axId val="788088607"/>
      </c:scatterChart>
      <c:valAx>
        <c:axId val="9355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8607"/>
        <c:crosses val="autoZero"/>
        <c:crossBetween val="midCat"/>
      </c:valAx>
      <c:valAx>
        <c:axId val="7880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High!$AG$2:$AG$92</c:f>
              <c:numCache>
                <c:formatCode>General</c:formatCode>
                <c:ptCount val="91"/>
                <c:pt idx="0">
                  <c:v>0.13067723152384425</c:v>
                </c:pt>
                <c:pt idx="1">
                  <c:v>0.11888797648000016</c:v>
                </c:pt>
                <c:pt idx="2">
                  <c:v>0.10833969565129756</c:v>
                </c:pt>
                <c:pt idx="3">
                  <c:v>9.903238903773641E-2</c:v>
                </c:pt>
                <c:pt idx="4">
                  <c:v>9.0966056639316756E-2</c:v>
                </c:pt>
                <c:pt idx="5">
                  <c:v>8.4140698456038596E-2</c:v>
                </c:pt>
                <c:pt idx="6">
                  <c:v>7.8556314487901929E-2</c:v>
                </c:pt>
                <c:pt idx="7">
                  <c:v>7.4212904734906729E-2</c:v>
                </c:pt>
                <c:pt idx="8">
                  <c:v>7.1110469197053022E-2</c:v>
                </c:pt>
                <c:pt idx="9">
                  <c:v>6.9249007874340796E-2</c:v>
                </c:pt>
                <c:pt idx="10">
                  <c:v>6.8628520766770049E-2</c:v>
                </c:pt>
                <c:pt idx="11">
                  <c:v>6.9249007874340796E-2</c:v>
                </c:pt>
                <c:pt idx="12">
                  <c:v>7.1110469197053022E-2</c:v>
                </c:pt>
                <c:pt idx="13">
                  <c:v>7.4212904734906729E-2</c:v>
                </c:pt>
                <c:pt idx="14">
                  <c:v>7.8556314487901929E-2</c:v>
                </c:pt>
                <c:pt idx="15">
                  <c:v>8.4140698456038596E-2</c:v>
                </c:pt>
                <c:pt idx="16">
                  <c:v>9.0966056639316756E-2</c:v>
                </c:pt>
                <c:pt idx="17">
                  <c:v>9.903238903773641E-2</c:v>
                </c:pt>
                <c:pt idx="18">
                  <c:v>0.10833969565129756</c:v>
                </c:pt>
                <c:pt idx="19">
                  <c:v>0.11888797648000016</c:v>
                </c:pt>
                <c:pt idx="20">
                  <c:v>0.13067723152384425</c:v>
                </c:pt>
                <c:pt idx="21">
                  <c:v>0.14370746078282987</c:v>
                </c:pt>
                <c:pt idx="22">
                  <c:v>0.15797866425695689</c:v>
                </c:pt>
                <c:pt idx="23">
                  <c:v>0.17349084194622547</c:v>
                </c:pt>
                <c:pt idx="24">
                  <c:v>0.19024399385063548</c:v>
                </c:pt>
                <c:pt idx="25">
                  <c:v>0.20823811997018704</c:v>
                </c:pt>
                <c:pt idx="26">
                  <c:v>0.22747322030488004</c:v>
                </c:pt>
                <c:pt idx="27">
                  <c:v>0.24794929485471451</c:v>
                </c:pt>
                <c:pt idx="28">
                  <c:v>0.2696663436196905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7-4D95-AD29-33F499E1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80159"/>
        <c:axId val="788066559"/>
      </c:scatterChart>
      <c:valAx>
        <c:axId val="91578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6559"/>
        <c:crosses val="autoZero"/>
        <c:crossBetween val="midCat"/>
      </c:valAx>
      <c:valAx>
        <c:axId val="7880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8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Mediume!$W$2:$W$92</c:f>
              <c:numCache>
                <c:formatCode>General</c:formatCode>
                <c:ptCount val="91"/>
                <c:pt idx="0">
                  <c:v>9.0645445377242742E-2</c:v>
                </c:pt>
                <c:pt idx="1">
                  <c:v>7.8633751558986498E-2</c:v>
                </c:pt>
                <c:pt idx="2">
                  <c:v>6.78864465637046E-2</c:v>
                </c:pt>
                <c:pt idx="3">
                  <c:v>5.8403530391397007E-2</c:v>
                </c:pt>
                <c:pt idx="4">
                  <c:v>5.0185003042063789E-2</c:v>
                </c:pt>
                <c:pt idx="5">
                  <c:v>4.323086451570491E-2</c:v>
                </c:pt>
                <c:pt idx="6">
                  <c:v>3.7541114812320371E-2</c:v>
                </c:pt>
                <c:pt idx="7">
                  <c:v>3.3115753931910172E-2</c:v>
                </c:pt>
                <c:pt idx="8">
                  <c:v>2.9954781874474319E-2</c:v>
                </c:pt>
                <c:pt idx="9">
                  <c:v>2.8058198640012803E-2</c:v>
                </c:pt>
                <c:pt idx="10">
                  <c:v>2.7426004228525633E-2</c:v>
                </c:pt>
                <c:pt idx="11">
                  <c:v>2.8058198640012803E-2</c:v>
                </c:pt>
                <c:pt idx="12">
                  <c:v>2.9954781874474319E-2</c:v>
                </c:pt>
                <c:pt idx="13">
                  <c:v>3.3115753931910172E-2</c:v>
                </c:pt>
                <c:pt idx="14">
                  <c:v>3.7541114812320371E-2</c:v>
                </c:pt>
                <c:pt idx="15">
                  <c:v>4.323086451570491E-2</c:v>
                </c:pt>
                <c:pt idx="16">
                  <c:v>5.0185003042063789E-2</c:v>
                </c:pt>
                <c:pt idx="17">
                  <c:v>5.8403530391397007E-2</c:v>
                </c:pt>
                <c:pt idx="18">
                  <c:v>6.78864465637046E-2</c:v>
                </c:pt>
                <c:pt idx="19">
                  <c:v>7.8633751558986498E-2</c:v>
                </c:pt>
                <c:pt idx="20">
                  <c:v>9.0645445377242742E-2</c:v>
                </c:pt>
                <c:pt idx="21">
                  <c:v>0.10392152801847335</c:v>
                </c:pt>
                <c:pt idx="22">
                  <c:v>0.11846199948267827</c:v>
                </c:pt>
                <c:pt idx="23">
                  <c:v>0.13426685976985755</c:v>
                </c:pt>
                <c:pt idx="24">
                  <c:v>0.15133610888001114</c:v>
                </c:pt>
                <c:pt idx="25">
                  <c:v>0.16966974681313912</c:v>
                </c:pt>
                <c:pt idx="26">
                  <c:v>0.18926777356924146</c:v>
                </c:pt>
                <c:pt idx="27">
                  <c:v>0.21013018914831805</c:v>
                </c:pt>
                <c:pt idx="28">
                  <c:v>0.23225699355036911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9-408B-8DB8-0A9CF32D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14768"/>
        <c:axId val="184277152"/>
      </c:scatterChart>
      <c:valAx>
        <c:axId val="41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7152"/>
        <c:crosses val="autoZero"/>
        <c:crossBetween val="midCat"/>
      </c:valAx>
      <c:valAx>
        <c:axId val="1842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Mediume!$X$2:$X$92</c:f>
              <c:numCache>
                <c:formatCode>General</c:formatCode>
                <c:ptCount val="91"/>
                <c:pt idx="0">
                  <c:v>0.16312463914778069</c:v>
                </c:pt>
                <c:pt idx="1">
                  <c:v>0.15064189851312221</c:v>
                </c:pt>
                <c:pt idx="2">
                  <c:v>0.13947313057684887</c:v>
                </c:pt>
                <c:pt idx="3">
                  <c:v>0.12961833533896061</c:v>
                </c:pt>
                <c:pt idx="4">
                  <c:v>0.12107751279945746</c:v>
                </c:pt>
                <c:pt idx="5">
                  <c:v>0.1138506629583394</c:v>
                </c:pt>
                <c:pt idx="6">
                  <c:v>0.10793778581560645</c:v>
                </c:pt>
                <c:pt idx="7">
                  <c:v>0.10333888137125859</c:v>
                </c:pt>
                <c:pt idx="8">
                  <c:v>0.10005394962529585</c:v>
                </c:pt>
                <c:pt idx="9">
                  <c:v>9.8082990577718188E-2</c:v>
                </c:pt>
                <c:pt idx="10">
                  <c:v>9.7426004228525639E-2</c:v>
                </c:pt>
                <c:pt idx="11">
                  <c:v>9.8082990577718188E-2</c:v>
                </c:pt>
                <c:pt idx="12">
                  <c:v>0.10005394962529585</c:v>
                </c:pt>
                <c:pt idx="13">
                  <c:v>0.10333888137125859</c:v>
                </c:pt>
                <c:pt idx="14">
                  <c:v>0.10793778581560645</c:v>
                </c:pt>
                <c:pt idx="15">
                  <c:v>0.1138506629583394</c:v>
                </c:pt>
                <c:pt idx="16">
                  <c:v>0.12107751279945746</c:v>
                </c:pt>
                <c:pt idx="17">
                  <c:v>0.12961833533896061</c:v>
                </c:pt>
                <c:pt idx="18">
                  <c:v>0.13947313057684887</c:v>
                </c:pt>
                <c:pt idx="19">
                  <c:v>0.15064189851312221</c:v>
                </c:pt>
                <c:pt idx="20">
                  <c:v>0.16312463914778069</c:v>
                </c:pt>
                <c:pt idx="21">
                  <c:v>0.17692135248082425</c:v>
                </c:pt>
                <c:pt idx="22">
                  <c:v>0.1920320385122529</c:v>
                </c:pt>
                <c:pt idx="23">
                  <c:v>0.20845669724206667</c:v>
                </c:pt>
                <c:pt idx="24">
                  <c:v>0.22619532867026548</c:v>
                </c:pt>
                <c:pt idx="25">
                  <c:v>0.24524793279684948</c:v>
                </c:pt>
                <c:pt idx="26">
                  <c:v>0.2656145096218186</c:v>
                </c:pt>
                <c:pt idx="27">
                  <c:v>0.28729505914517267</c:v>
                </c:pt>
                <c:pt idx="28">
                  <c:v>0.31028958136691198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E-465F-B875-4E517BC2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90448"/>
        <c:axId val="428227632"/>
      </c:scatterChart>
      <c:valAx>
        <c:axId val="4645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7632"/>
        <c:crosses val="autoZero"/>
        <c:crossBetween val="midCat"/>
      </c:valAx>
      <c:valAx>
        <c:axId val="4282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Mediume!$Y$2:$Y$92</c:f>
              <c:numCache>
                <c:formatCode>General</c:formatCode>
                <c:ptCount val="91"/>
                <c:pt idx="0">
                  <c:v>0.14312463914778067</c:v>
                </c:pt>
                <c:pt idx="1">
                  <c:v>0.13064189851312222</c:v>
                </c:pt>
                <c:pt idx="2">
                  <c:v>0.11947313057684887</c:v>
                </c:pt>
                <c:pt idx="3">
                  <c:v>0.10961833533896059</c:v>
                </c:pt>
                <c:pt idx="4">
                  <c:v>0.10107751279945745</c:v>
                </c:pt>
                <c:pt idx="5">
                  <c:v>9.3850662958339395E-2</c:v>
                </c:pt>
                <c:pt idx="6">
                  <c:v>8.7937785815606448E-2</c:v>
                </c:pt>
                <c:pt idx="7">
                  <c:v>8.3338881371258583E-2</c:v>
                </c:pt>
                <c:pt idx="8">
                  <c:v>8.0053949625295842E-2</c:v>
                </c:pt>
                <c:pt idx="9">
                  <c:v>7.8082990577718184E-2</c:v>
                </c:pt>
                <c:pt idx="10">
                  <c:v>7.7426004228525636E-2</c:v>
                </c:pt>
                <c:pt idx="11">
                  <c:v>7.8082990577718184E-2</c:v>
                </c:pt>
                <c:pt idx="12">
                  <c:v>8.0053949625295842E-2</c:v>
                </c:pt>
                <c:pt idx="13">
                  <c:v>8.3338881371258583E-2</c:v>
                </c:pt>
                <c:pt idx="14">
                  <c:v>8.7937785815606448E-2</c:v>
                </c:pt>
                <c:pt idx="15">
                  <c:v>9.3850662958339395E-2</c:v>
                </c:pt>
                <c:pt idx="16">
                  <c:v>0.10107751279945745</c:v>
                </c:pt>
                <c:pt idx="17">
                  <c:v>0.10961833533896059</c:v>
                </c:pt>
                <c:pt idx="18">
                  <c:v>0.11947313057684887</c:v>
                </c:pt>
                <c:pt idx="19">
                  <c:v>0.13064189851312222</c:v>
                </c:pt>
                <c:pt idx="20">
                  <c:v>0.14312463914778067</c:v>
                </c:pt>
                <c:pt idx="21">
                  <c:v>0.15692135248082423</c:v>
                </c:pt>
                <c:pt idx="22">
                  <c:v>0.1720320385122529</c:v>
                </c:pt>
                <c:pt idx="23">
                  <c:v>0.18845669724206665</c:v>
                </c:pt>
                <c:pt idx="24">
                  <c:v>0.20619532867026549</c:v>
                </c:pt>
                <c:pt idx="25">
                  <c:v>0.22524793279684946</c:v>
                </c:pt>
                <c:pt idx="26">
                  <c:v>0.24561450962181858</c:v>
                </c:pt>
                <c:pt idx="27">
                  <c:v>0.26729505914517271</c:v>
                </c:pt>
                <c:pt idx="28">
                  <c:v>0.29028958136691196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F-41A1-A63C-AFD53E2D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70688"/>
        <c:axId val="275982992"/>
      </c:scatterChart>
      <c:valAx>
        <c:axId val="4262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2992"/>
        <c:crosses val="autoZero"/>
        <c:crossBetween val="midCat"/>
      </c:valAx>
      <c:valAx>
        <c:axId val="275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Mediume!$AB$2:$AB$92</c:f>
              <c:numCache>
                <c:formatCode>General</c:formatCode>
                <c:ptCount val="91"/>
                <c:pt idx="0">
                  <c:v>7.2755817247822874E-2</c:v>
                </c:pt>
                <c:pt idx="1">
                  <c:v>6.1387607026973212E-2</c:v>
                </c:pt>
                <c:pt idx="2">
                  <c:v>5.1216050513581413E-2</c:v>
                </c:pt>
                <c:pt idx="3">
                  <c:v>4.2241147707647447E-2</c:v>
                </c:pt>
                <c:pt idx="4">
                  <c:v>3.4462898609171372E-2</c:v>
                </c:pt>
                <c:pt idx="5">
                  <c:v>2.7881303218153138E-2</c:v>
                </c:pt>
                <c:pt idx="6">
                  <c:v>2.2496361534592772E-2</c:v>
                </c:pt>
                <c:pt idx="7">
                  <c:v>1.8308073558490262E-2</c:v>
                </c:pt>
                <c:pt idx="8">
                  <c:v>1.5316439289845614E-2</c:v>
                </c:pt>
                <c:pt idx="9">
                  <c:v>1.3521458728658823E-2</c:v>
                </c:pt>
                <c:pt idx="10">
                  <c:v>1.2923131874929893E-2</c:v>
                </c:pt>
                <c:pt idx="11">
                  <c:v>1.3521458728658823E-2</c:v>
                </c:pt>
                <c:pt idx="12">
                  <c:v>1.5316439289845614E-2</c:v>
                </c:pt>
                <c:pt idx="13">
                  <c:v>1.8308073558490262E-2</c:v>
                </c:pt>
                <c:pt idx="14">
                  <c:v>2.2496361534592772E-2</c:v>
                </c:pt>
                <c:pt idx="15">
                  <c:v>2.7881303218153138E-2</c:v>
                </c:pt>
                <c:pt idx="16">
                  <c:v>3.4462898609171372E-2</c:v>
                </c:pt>
                <c:pt idx="17">
                  <c:v>4.2241147707647447E-2</c:v>
                </c:pt>
                <c:pt idx="18">
                  <c:v>5.1216050513581413E-2</c:v>
                </c:pt>
                <c:pt idx="19">
                  <c:v>6.1387607026973212E-2</c:v>
                </c:pt>
                <c:pt idx="20">
                  <c:v>7.2755817247822874E-2</c:v>
                </c:pt>
                <c:pt idx="21">
                  <c:v>8.5320681176130425E-2</c:v>
                </c:pt>
                <c:pt idx="22">
                  <c:v>9.9082198811895797E-2</c:v>
                </c:pt>
                <c:pt idx="23">
                  <c:v>0.11404037015511904</c:v>
                </c:pt>
                <c:pt idx="24">
                  <c:v>0.13019519520580011</c:v>
                </c:pt>
                <c:pt idx="25">
                  <c:v>0.14754667396393908</c:v>
                </c:pt>
                <c:pt idx="26">
                  <c:v>0.16609480642953595</c:v>
                </c:pt>
                <c:pt idx="27">
                  <c:v>0.18583959260259059</c:v>
                </c:pt>
                <c:pt idx="28">
                  <c:v>0.20678103248310317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F67-BA8F-7D8485AC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63584"/>
        <c:axId val="394187424"/>
      </c:scatterChart>
      <c:valAx>
        <c:axId val="4296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7424"/>
        <c:crosses val="autoZero"/>
        <c:crossBetween val="midCat"/>
      </c:valAx>
      <c:valAx>
        <c:axId val="3941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Cruise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Mediume!$AC$2:$AC$92</c:f>
              <c:numCache>
                <c:formatCode>General</c:formatCode>
                <c:ptCount val="91"/>
                <c:pt idx="0">
                  <c:v>7.2355817247822876E-2</c:v>
                </c:pt>
                <c:pt idx="1">
                  <c:v>6.0987607026973215E-2</c:v>
                </c:pt>
                <c:pt idx="2">
                  <c:v>5.0816050513581408E-2</c:v>
                </c:pt>
                <c:pt idx="3">
                  <c:v>4.184114770764745E-2</c:v>
                </c:pt>
                <c:pt idx="4">
                  <c:v>3.4062898609171367E-2</c:v>
                </c:pt>
                <c:pt idx="5">
                  <c:v>2.748130321815314E-2</c:v>
                </c:pt>
                <c:pt idx="6">
                  <c:v>2.2096361534592775E-2</c:v>
                </c:pt>
                <c:pt idx="7">
                  <c:v>1.7908073558490264E-2</c:v>
                </c:pt>
                <c:pt idx="8">
                  <c:v>1.4916439289845613E-2</c:v>
                </c:pt>
                <c:pt idx="9">
                  <c:v>1.3121458728658823E-2</c:v>
                </c:pt>
                <c:pt idx="10">
                  <c:v>1.2523131874929894E-2</c:v>
                </c:pt>
                <c:pt idx="11">
                  <c:v>1.3121458728658823E-2</c:v>
                </c:pt>
                <c:pt idx="12">
                  <c:v>1.4916439289845613E-2</c:v>
                </c:pt>
                <c:pt idx="13">
                  <c:v>1.7908073558490264E-2</c:v>
                </c:pt>
                <c:pt idx="14">
                  <c:v>2.2096361534592775E-2</c:v>
                </c:pt>
                <c:pt idx="15">
                  <c:v>2.748130321815314E-2</c:v>
                </c:pt>
                <c:pt idx="16">
                  <c:v>3.4062898609171367E-2</c:v>
                </c:pt>
                <c:pt idx="17">
                  <c:v>4.184114770764745E-2</c:v>
                </c:pt>
                <c:pt idx="18">
                  <c:v>5.0816050513581408E-2</c:v>
                </c:pt>
                <c:pt idx="19">
                  <c:v>6.0987607026973215E-2</c:v>
                </c:pt>
                <c:pt idx="20">
                  <c:v>7.2355817247822876E-2</c:v>
                </c:pt>
                <c:pt idx="21">
                  <c:v>8.4920681176130428E-2</c:v>
                </c:pt>
                <c:pt idx="22">
                  <c:v>9.8682198811895799E-2</c:v>
                </c:pt>
                <c:pt idx="23">
                  <c:v>0.11364037015511905</c:v>
                </c:pt>
                <c:pt idx="24">
                  <c:v>0.12979519520580013</c:v>
                </c:pt>
                <c:pt idx="25">
                  <c:v>0.1471466739639391</c:v>
                </c:pt>
                <c:pt idx="26">
                  <c:v>0.16569480642953596</c:v>
                </c:pt>
                <c:pt idx="27">
                  <c:v>0.1854395926025906</c:v>
                </c:pt>
                <c:pt idx="28">
                  <c:v>0.20638103248310319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AB4-ACE8-C3F1A02B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0976"/>
        <c:axId val="278084256"/>
      </c:scatterChart>
      <c:valAx>
        <c:axId val="4294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84256"/>
        <c:crosses val="autoZero"/>
        <c:crossBetween val="midCat"/>
      </c:valAx>
      <c:valAx>
        <c:axId val="2780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Mediume!$AD$2:$AD$92</c:f>
              <c:numCache>
                <c:formatCode>General</c:formatCode>
                <c:ptCount val="91"/>
                <c:pt idx="0">
                  <c:v>0.110742573023647</c:v>
                </c:pt>
                <c:pt idx="1">
                  <c:v>9.8730879205390754E-2</c:v>
                </c:pt>
                <c:pt idx="2">
                  <c:v>8.7983574210108856E-2</c:v>
                </c:pt>
                <c:pt idx="3">
                  <c:v>7.8500658037801263E-2</c:v>
                </c:pt>
                <c:pt idx="4">
                  <c:v>7.0282130688468045E-2</c:v>
                </c:pt>
                <c:pt idx="5">
                  <c:v>6.3327992162109159E-2</c:v>
                </c:pt>
                <c:pt idx="6">
                  <c:v>5.7638242458724627E-2</c:v>
                </c:pt>
                <c:pt idx="7">
                  <c:v>5.3212881578314428E-2</c:v>
                </c:pt>
                <c:pt idx="8">
                  <c:v>5.0051909520878575E-2</c:v>
                </c:pt>
                <c:pt idx="9">
                  <c:v>4.8155326286417062E-2</c:v>
                </c:pt>
                <c:pt idx="10">
                  <c:v>4.7523131874929889E-2</c:v>
                </c:pt>
                <c:pt idx="11">
                  <c:v>4.8155326286417062E-2</c:v>
                </c:pt>
                <c:pt idx="12">
                  <c:v>5.0051909520878575E-2</c:v>
                </c:pt>
                <c:pt idx="13">
                  <c:v>5.3212881578314428E-2</c:v>
                </c:pt>
                <c:pt idx="14">
                  <c:v>5.7638242458724627E-2</c:v>
                </c:pt>
                <c:pt idx="15">
                  <c:v>6.3327992162109159E-2</c:v>
                </c:pt>
                <c:pt idx="16">
                  <c:v>7.0282130688468045E-2</c:v>
                </c:pt>
                <c:pt idx="17">
                  <c:v>7.8500658037801263E-2</c:v>
                </c:pt>
                <c:pt idx="18">
                  <c:v>8.7983574210108856E-2</c:v>
                </c:pt>
                <c:pt idx="19">
                  <c:v>9.8730879205390754E-2</c:v>
                </c:pt>
                <c:pt idx="20">
                  <c:v>0.110742573023647</c:v>
                </c:pt>
                <c:pt idx="21">
                  <c:v>0.1240186556648776</c:v>
                </c:pt>
                <c:pt idx="22">
                  <c:v>0.13855912712908253</c:v>
                </c:pt>
                <c:pt idx="23">
                  <c:v>0.15436398741626181</c:v>
                </c:pt>
                <c:pt idx="24">
                  <c:v>0.1714332365264154</c:v>
                </c:pt>
                <c:pt idx="25">
                  <c:v>0.18976687445954338</c:v>
                </c:pt>
                <c:pt idx="26">
                  <c:v>0.20936490121564572</c:v>
                </c:pt>
                <c:pt idx="27">
                  <c:v>0.2302273167947223</c:v>
                </c:pt>
                <c:pt idx="28">
                  <c:v>0.25235412119677336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7-47FD-A1FA-AFE8316D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79776"/>
        <c:axId val="424532320"/>
      </c:scatterChart>
      <c:valAx>
        <c:axId val="4685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2320"/>
        <c:crosses val="autoZero"/>
        <c:crossBetween val="midCat"/>
      </c:valAx>
      <c:valAx>
        <c:axId val="4245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563562</xdr:colOff>
      <xdr:row>34</xdr:row>
      <xdr:rowOff>128587</xdr:rowOff>
    </xdr:from>
    <xdr:to>
      <xdr:col>21</xdr:col>
      <xdr:colOff>1309687</xdr:colOff>
      <xdr:row>49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461D3F-C259-4716-A0A9-8E664906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2087562</xdr:colOff>
      <xdr:row>34</xdr:row>
      <xdr:rowOff>160337</xdr:rowOff>
    </xdr:from>
    <xdr:to>
      <xdr:col>23</xdr:col>
      <xdr:colOff>1039812</xdr:colOff>
      <xdr:row>49</xdr:row>
      <xdr:rowOff>46037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A078E-5A3A-4998-BC98-521B3DA2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1262062</xdr:colOff>
      <xdr:row>35</xdr:row>
      <xdr:rowOff>31749</xdr:rowOff>
    </xdr:from>
    <xdr:to>
      <xdr:col>25</xdr:col>
      <xdr:colOff>587375</xdr:colOff>
      <xdr:row>49</xdr:row>
      <xdr:rowOff>77786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3BC9A8-698B-4CE6-ACE0-F129CE0B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166687</xdr:colOff>
      <xdr:row>50</xdr:row>
      <xdr:rowOff>128587</xdr:rowOff>
    </xdr:from>
    <xdr:to>
      <xdr:col>21</xdr:col>
      <xdr:colOff>1277937</xdr:colOff>
      <xdr:row>65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4B51FD-6E51-4841-9C9D-383E5E229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2055812</xdr:colOff>
      <xdr:row>50</xdr:row>
      <xdr:rowOff>33337</xdr:rowOff>
    </xdr:from>
    <xdr:to>
      <xdr:col>23</xdr:col>
      <xdr:colOff>1008062</xdr:colOff>
      <xdr:row>64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ED3D44-C9DF-4F91-997B-7FD54B91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1262062</xdr:colOff>
      <xdr:row>50</xdr:row>
      <xdr:rowOff>80962</xdr:rowOff>
    </xdr:from>
    <xdr:to>
      <xdr:col>25</xdr:col>
      <xdr:colOff>261937</xdr:colOff>
      <xdr:row>64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95C411-D5A6-4CD7-AC6F-D5EB64CFD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214312</xdr:colOff>
      <xdr:row>35</xdr:row>
      <xdr:rowOff>65087</xdr:rowOff>
    </xdr:from>
    <xdr:to>
      <xdr:col>29</xdr:col>
      <xdr:colOff>1611312</xdr:colOff>
      <xdr:row>49</xdr:row>
      <xdr:rowOff>141287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CBB9DD-7826-4BD2-9A9B-EA5963ABF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2182812</xdr:colOff>
      <xdr:row>35</xdr:row>
      <xdr:rowOff>112712</xdr:rowOff>
    </xdr:from>
    <xdr:to>
      <xdr:col>31</xdr:col>
      <xdr:colOff>1182687</xdr:colOff>
      <xdr:row>49</xdr:row>
      <xdr:rowOff>188912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58E18E-DA2A-48D3-BF75-6446698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1595437</xdr:colOff>
      <xdr:row>35</xdr:row>
      <xdr:rowOff>128587</xdr:rowOff>
    </xdr:from>
    <xdr:to>
      <xdr:col>33</xdr:col>
      <xdr:colOff>230187</xdr:colOff>
      <xdr:row>50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B80082-F394-42ED-B328-5600EF4E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214312</xdr:colOff>
      <xdr:row>51</xdr:row>
      <xdr:rowOff>49212</xdr:rowOff>
    </xdr:from>
    <xdr:to>
      <xdr:col>29</xdr:col>
      <xdr:colOff>1611312</xdr:colOff>
      <xdr:row>65</xdr:row>
      <xdr:rowOff>125412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C6F713-5447-4518-9F0D-6745745D9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2119312</xdr:colOff>
      <xdr:row>51</xdr:row>
      <xdr:rowOff>128587</xdr:rowOff>
    </xdr:from>
    <xdr:to>
      <xdr:col>31</xdr:col>
      <xdr:colOff>1119187</xdr:colOff>
      <xdr:row>66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0742F8-7806-4E17-A10D-DC11D0084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1468437</xdr:colOff>
      <xdr:row>51</xdr:row>
      <xdr:rowOff>128587</xdr:rowOff>
    </xdr:from>
    <xdr:to>
      <xdr:col>33</xdr:col>
      <xdr:colOff>103187</xdr:colOff>
      <xdr:row>66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304469-F791-409C-8995-67A9E862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7937</xdr:colOff>
      <xdr:row>32</xdr:row>
      <xdr:rowOff>128587</xdr:rowOff>
    </xdr:from>
    <xdr:to>
      <xdr:col>21</xdr:col>
      <xdr:colOff>1214437</xdr:colOff>
      <xdr:row>47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F2EDD4-58E8-401B-9E3B-3E4FB9D0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2068286</xdr:colOff>
      <xdr:row>32</xdr:row>
      <xdr:rowOff>152399</xdr:rowOff>
    </xdr:from>
    <xdr:to>
      <xdr:col>23</xdr:col>
      <xdr:colOff>740229</xdr:colOff>
      <xdr:row>47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C701-F99F-404C-BC7F-6E94003ED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1099458</xdr:colOff>
      <xdr:row>32</xdr:row>
      <xdr:rowOff>130628</xdr:rowOff>
    </xdr:from>
    <xdr:to>
      <xdr:col>24</xdr:col>
      <xdr:colOff>2830286</xdr:colOff>
      <xdr:row>47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7FE9A-D1A6-4663-96D1-D0E19CC29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598714</xdr:colOff>
      <xdr:row>49</xdr:row>
      <xdr:rowOff>65314</xdr:rowOff>
    </xdr:from>
    <xdr:to>
      <xdr:col>21</xdr:col>
      <xdr:colOff>1110343</xdr:colOff>
      <xdr:row>64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99F25-0732-4FDB-9070-7508D2BF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2046514</xdr:colOff>
      <xdr:row>49</xdr:row>
      <xdr:rowOff>185056</xdr:rowOff>
    </xdr:from>
    <xdr:to>
      <xdr:col>23</xdr:col>
      <xdr:colOff>718457</xdr:colOff>
      <xdr:row>64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955FFB-8137-4E4F-B6FE-F7F3B46E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1121229</xdr:colOff>
      <xdr:row>50</xdr:row>
      <xdr:rowOff>0</xdr:rowOff>
    </xdr:from>
    <xdr:to>
      <xdr:col>24</xdr:col>
      <xdr:colOff>2852057</xdr:colOff>
      <xdr:row>64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8F83A-94D6-464F-A22B-38BC90351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250371</xdr:colOff>
      <xdr:row>31</xdr:row>
      <xdr:rowOff>76200</xdr:rowOff>
    </xdr:from>
    <xdr:to>
      <xdr:col>29</xdr:col>
      <xdr:colOff>1676399</xdr:colOff>
      <xdr:row>46</xdr:row>
      <xdr:rowOff>43542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BA97C9-6182-4AC4-89B6-5ED4937BE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2133599</xdr:colOff>
      <xdr:row>31</xdr:row>
      <xdr:rowOff>130628</xdr:rowOff>
    </xdr:from>
    <xdr:to>
      <xdr:col>31</xdr:col>
      <xdr:colOff>1404256</xdr:colOff>
      <xdr:row>46</xdr:row>
      <xdr:rowOff>97970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82732-73C8-41E6-A826-9FB520E3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1687285</xdr:colOff>
      <xdr:row>31</xdr:row>
      <xdr:rowOff>119743</xdr:rowOff>
    </xdr:from>
    <xdr:to>
      <xdr:col>33</xdr:col>
      <xdr:colOff>326571</xdr:colOff>
      <xdr:row>46</xdr:row>
      <xdr:rowOff>87085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8D0C40-A082-4142-B245-63D69D5F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272143</xdr:colOff>
      <xdr:row>47</xdr:row>
      <xdr:rowOff>174171</xdr:rowOff>
    </xdr:from>
    <xdr:to>
      <xdr:col>29</xdr:col>
      <xdr:colOff>1698171</xdr:colOff>
      <xdr:row>62</xdr:row>
      <xdr:rowOff>141514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7F2CC6-6970-4388-A159-3EC2FCD6E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2111827</xdr:colOff>
      <xdr:row>47</xdr:row>
      <xdr:rowOff>163286</xdr:rowOff>
    </xdr:from>
    <xdr:to>
      <xdr:col>31</xdr:col>
      <xdr:colOff>1382484</xdr:colOff>
      <xdr:row>62</xdr:row>
      <xdr:rowOff>130629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4AAE79-0E7B-490B-9192-20DD69303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1785257</xdr:colOff>
      <xdr:row>47</xdr:row>
      <xdr:rowOff>152399</xdr:rowOff>
    </xdr:from>
    <xdr:to>
      <xdr:col>33</xdr:col>
      <xdr:colOff>424543</xdr:colOff>
      <xdr:row>62</xdr:row>
      <xdr:rowOff>119742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9E1349-9F55-47C2-802A-89EE41400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551329</xdr:colOff>
      <xdr:row>33</xdr:row>
      <xdr:rowOff>26894</xdr:rowOff>
    </xdr:from>
    <xdr:to>
      <xdr:col>21</xdr:col>
      <xdr:colOff>1313329</xdr:colOff>
      <xdr:row>48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54605-E7E2-416B-AC99-047BD08E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1456764</xdr:colOff>
      <xdr:row>33</xdr:row>
      <xdr:rowOff>35859</xdr:rowOff>
    </xdr:from>
    <xdr:to>
      <xdr:col>23</xdr:col>
      <xdr:colOff>300317</xdr:colOff>
      <xdr:row>48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CB3B4-A90A-4A3D-9EE1-78D6EE359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676836</xdr:colOff>
      <xdr:row>32</xdr:row>
      <xdr:rowOff>143436</xdr:rowOff>
    </xdr:from>
    <xdr:to>
      <xdr:col>24</xdr:col>
      <xdr:colOff>2415989</xdr:colOff>
      <xdr:row>48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0223E-D9C5-4BC5-8FA3-A7068D27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596153</xdr:colOff>
      <xdr:row>50</xdr:row>
      <xdr:rowOff>8964</xdr:rowOff>
    </xdr:from>
    <xdr:to>
      <xdr:col>21</xdr:col>
      <xdr:colOff>1358153</xdr:colOff>
      <xdr:row>65</xdr:row>
      <xdr:rowOff>62752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C6B86-4461-4BB8-A60B-DD6946C6D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1492624</xdr:colOff>
      <xdr:row>49</xdr:row>
      <xdr:rowOff>152400</xdr:rowOff>
    </xdr:from>
    <xdr:to>
      <xdr:col>23</xdr:col>
      <xdr:colOff>336177</xdr:colOff>
      <xdr:row>65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4484D-B2A2-4716-8727-0F51F7A07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730623</xdr:colOff>
      <xdr:row>50</xdr:row>
      <xdr:rowOff>0</xdr:rowOff>
    </xdr:from>
    <xdr:to>
      <xdr:col>24</xdr:col>
      <xdr:colOff>2469776</xdr:colOff>
      <xdr:row>65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A88F48-FDD2-454D-A87D-0F5FE06D3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336177</xdr:colOff>
      <xdr:row>33</xdr:row>
      <xdr:rowOff>8965</xdr:rowOff>
    </xdr:from>
    <xdr:to>
      <xdr:col>29</xdr:col>
      <xdr:colOff>1609165</xdr:colOff>
      <xdr:row>48</xdr:row>
      <xdr:rowOff>62753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313B57-7B1F-4688-A5CF-D778156F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2039469</xdr:colOff>
      <xdr:row>32</xdr:row>
      <xdr:rowOff>152401</xdr:rowOff>
    </xdr:from>
    <xdr:to>
      <xdr:col>31</xdr:col>
      <xdr:colOff>1053352</xdr:colOff>
      <xdr:row>48</xdr:row>
      <xdr:rowOff>26895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59083-5CE3-4FEF-86BA-085EA31C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1510554</xdr:colOff>
      <xdr:row>33</xdr:row>
      <xdr:rowOff>53787</xdr:rowOff>
    </xdr:from>
    <xdr:to>
      <xdr:col>33</xdr:col>
      <xdr:colOff>156883</xdr:colOff>
      <xdr:row>48</xdr:row>
      <xdr:rowOff>107575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E7D7CB-2418-4EBD-8803-1B950D7E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282389</xdr:colOff>
      <xdr:row>49</xdr:row>
      <xdr:rowOff>161365</xdr:rowOff>
    </xdr:from>
    <xdr:to>
      <xdr:col>29</xdr:col>
      <xdr:colOff>1555377</xdr:colOff>
      <xdr:row>65</xdr:row>
      <xdr:rowOff>35859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FACE5D-B5A9-493D-8963-A085992D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2021541</xdr:colOff>
      <xdr:row>49</xdr:row>
      <xdr:rowOff>107576</xdr:rowOff>
    </xdr:from>
    <xdr:to>
      <xdr:col>31</xdr:col>
      <xdr:colOff>1035424</xdr:colOff>
      <xdr:row>64</xdr:row>
      <xdr:rowOff>161364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2E0D54-4B37-4FEF-A468-78C8AE91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1546413</xdr:colOff>
      <xdr:row>50</xdr:row>
      <xdr:rowOff>98613</xdr:rowOff>
    </xdr:from>
    <xdr:to>
      <xdr:col>33</xdr:col>
      <xdr:colOff>192742</xdr:colOff>
      <xdr:row>65</xdr:row>
      <xdr:rowOff>152401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EF60CF-A2F9-4F42-B617-8ABC97FE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2"/>
  <sheetViews>
    <sheetView zoomScaleNormal="100" workbookViewId="0">
      <selection activeCell="A9" sqref="A9"/>
    </sheetView>
  </sheetViews>
  <sheetFormatPr defaultRowHeight="14.4" x14ac:dyDescent="0.3"/>
  <cols>
    <col min="2" max="2" width="11.6640625" customWidth="1"/>
    <col min="6" max="6" width="11.44140625" customWidth="1"/>
    <col min="7" max="7" width="11.5546875" customWidth="1"/>
    <col min="8" max="8" width="28" customWidth="1"/>
    <col min="9" max="9" width="17.5546875" customWidth="1"/>
    <col min="12" max="12" width="30.5546875" customWidth="1"/>
    <col min="13" max="13" width="17.109375" customWidth="1"/>
    <col min="14" max="14" width="16" customWidth="1"/>
    <col min="15" max="15" width="22.44140625" customWidth="1"/>
    <col min="16" max="16" width="25.88671875" customWidth="1"/>
    <col min="17" max="17" width="13.33203125" customWidth="1"/>
    <col min="20" max="20" width="23.5546875" customWidth="1"/>
    <col min="21" max="21" width="28.44140625" customWidth="1"/>
    <col min="22" max="22" width="41.5546875" customWidth="1"/>
    <col min="23" max="23" width="42.5546875" customWidth="1"/>
    <col min="24" max="24" width="43" customWidth="1"/>
    <col min="25" max="25" width="40.5546875" customWidth="1"/>
    <col min="28" max="28" width="19.88671875" customWidth="1"/>
    <col min="29" max="29" width="27.88671875" customWidth="1"/>
    <col min="30" max="30" width="41.33203125" customWidth="1"/>
    <col min="31" max="31" width="42.33203125" customWidth="1"/>
    <col min="32" max="32" width="43.6640625" customWidth="1"/>
    <col min="33" max="33" width="45.33203125" customWidth="1"/>
  </cols>
  <sheetData>
    <row r="1" spans="1:63" x14ac:dyDescent="0.3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62</v>
      </c>
      <c r="N1" s="4" t="s">
        <v>63</v>
      </c>
      <c r="O1" s="4" t="s">
        <v>48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64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63" x14ac:dyDescent="0.3">
      <c r="A2" s="3">
        <v>8.9999999999999993E-3</v>
      </c>
      <c r="B2" s="2">
        <v>-2.0457999999999998</v>
      </c>
      <c r="C2" s="2">
        <v>1</v>
      </c>
      <c r="D2" s="1">
        <f>10^(B2+C2*LOG(C13))</f>
        <v>34.597156792394394</v>
      </c>
      <c r="E2" s="1">
        <f>10^(B2+C2*LOG(D13))</f>
        <v>43.174274204253528</v>
      </c>
      <c r="F2" s="1">
        <f>D2/C14</f>
        <v>5.0878171753521169E-2</v>
      </c>
      <c r="G2" s="1">
        <f t="shared" ref="G2" si="0">E2/$D$14</f>
        <v>5.1275860100063575E-2</v>
      </c>
      <c r="H2" s="5">
        <f t="shared" ref="H2" si="1" xml:space="preserve"> 1/(4 * F2 / (PI() * $C$15 * $C$16))^0.5</f>
        <v>9.0622284953489185</v>
      </c>
      <c r="I2" s="5">
        <f t="shared" ref="I2" si="2">1/(4*G2/(PI()*$D$15*$D$16))^0.5</f>
        <v>9.0270174056872854</v>
      </c>
      <c r="L2" s="3" t="s">
        <v>38</v>
      </c>
      <c r="M2">
        <f xml:space="preserve"> F9+J73</f>
        <v>1.2826004228525634E-2</v>
      </c>
      <c r="N2">
        <f xml:space="preserve"> G9+K73</f>
        <v>1.2923131874929893E-2</v>
      </c>
      <c r="O2">
        <f xml:space="preserve"> 1/(PI() * C15 * C16)</f>
        <v>5.9832685372892984E-2</v>
      </c>
      <c r="P2">
        <f xml:space="preserve"> 1/(PI() * D15 * D16)</f>
        <v>5.9832685372892984E-2</v>
      </c>
      <c r="T2">
        <f xml:space="preserve"> $M$2 + $O$2*Z2^2</f>
        <v>7.2658689601418622E-2</v>
      </c>
      <c r="U2">
        <f xml:space="preserve"> $M$3 + $O$3*Z2^2</f>
        <v>7.2258689601418624E-2</v>
      </c>
      <c r="V2">
        <f xml:space="preserve"> $M$4 + $O$4*Z2^2</f>
        <v>0.11064544537724275</v>
      </c>
      <c r="W2">
        <f t="shared" ref="W2:W30" si="3" xml:space="preserve"> $M$5 + $O$5*Z2^2</f>
        <v>9.0645445377242742E-2</v>
      </c>
      <c r="X2">
        <f xml:space="preserve"> $M$6 + $O$6*Z2^2</f>
        <v>0.16312463914778069</v>
      </c>
      <c r="Y2">
        <f xml:space="preserve"> $M$7 + $O$7*Z2^2</f>
        <v>0.14312463914778067</v>
      </c>
      <c r="Z2">
        <v>-1</v>
      </c>
      <c r="AA2" s="9"/>
      <c r="AB2">
        <f xml:space="preserve"> $N$2 + $P$2*AH2^2</f>
        <v>7.2755817247822874E-2</v>
      </c>
      <c r="AC2">
        <f xml:space="preserve"> $N$3 + $P$3*AH2^2</f>
        <v>7.2355817247822876E-2</v>
      </c>
      <c r="AD2">
        <f xml:space="preserve"> $N$4 + $P$4*AH2^2</f>
        <v>0.110742573023647</v>
      </c>
      <c r="AE2">
        <f xml:space="preserve"> $N$5 + $P$5*AH2^2</f>
        <v>9.0742573023646994E-2</v>
      </c>
      <c r="AF2">
        <f xml:space="preserve"> $N$6 + $P$6*AH2^2</f>
        <v>0.16322176679418493</v>
      </c>
      <c r="AG2">
        <f xml:space="preserve"> $N$7 + $P$7*AH2^2</f>
        <v>0.14322176679418494</v>
      </c>
      <c r="AH2">
        <v>-1</v>
      </c>
    </row>
    <row r="3" spans="1:63" x14ac:dyDescent="0.3">
      <c r="A3" s="3">
        <v>8.0000000000000002E-3</v>
      </c>
      <c r="B3" s="2">
        <v>-2.0969000000000002</v>
      </c>
      <c r="C3" s="2">
        <v>1</v>
      </c>
      <c r="D3" s="1">
        <f>10^(B3+C3*LOG(C13))</f>
        <v>30.756747676224666</v>
      </c>
      <c r="E3" s="1">
        <f>10^(B3+C3*LOG(D13))</f>
        <v>38.381774137471254</v>
      </c>
      <c r="F3" s="1">
        <f t="shared" ref="F3:F9" si="4">D3/$C$14</f>
        <v>4.5230511288565686E-2</v>
      </c>
      <c r="G3" s="1">
        <f t="shared" ref="G3:G10" si="5">E3/$D$14</f>
        <v>4.5584054795096501E-2</v>
      </c>
      <c r="H3" s="5">
        <f t="shared" ref="H3:H10" si="6" xml:space="preserve"> 1/(4 * F3 / (PI() * $C$15 * $C$16))^0.5</f>
        <v>9.6113636283277035</v>
      </c>
      <c r="I3" s="5">
        <f t="shared" ref="I3:I10" si="7">1/(4*G3/(PI()*$D$15*$D$16))^0.5</f>
        <v>9.5740188861750113</v>
      </c>
      <c r="L3" s="3" t="s">
        <v>67</v>
      </c>
      <c r="M3">
        <f xml:space="preserve"> F9</f>
        <v>1.2426004228525635E-2</v>
      </c>
      <c r="N3">
        <f>G9</f>
        <v>1.2523131874929894E-2</v>
      </c>
      <c r="O3">
        <f xml:space="preserve"> 1/(PI() * C15 * C16)</f>
        <v>5.9832685372892984E-2</v>
      </c>
      <c r="P3">
        <f xml:space="preserve"> 1/(PI() * D15 * D16)</f>
        <v>5.9832685372892984E-2</v>
      </c>
      <c r="T3">
        <f t="shared" ref="T3:T30" si="8" xml:space="preserve"> $M$2 + $O$2*Z3^2</f>
        <v>6.129047938056896E-2</v>
      </c>
      <c r="U3">
        <f t="shared" ref="U3:U30" si="9" xml:space="preserve"> $M$3 + $O$3*Z3^2</f>
        <v>6.0890479380568956E-2</v>
      </c>
      <c r="V3">
        <f t="shared" ref="V3:V30" si="10" xml:space="preserve"> $M$4 + $O$4*Z3^2</f>
        <v>9.8633751558986502E-2</v>
      </c>
      <c r="W3">
        <f t="shared" si="3"/>
        <v>7.8633751558986498E-2</v>
      </c>
      <c r="X3">
        <f t="shared" ref="X3:X30" si="11" xml:space="preserve"> $M$6 + $O$6*Z3^2</f>
        <v>0.15064189851312221</v>
      </c>
      <c r="Y3">
        <f t="shared" ref="Y3:Y30" si="12" xml:space="preserve"> $M$7 + $O$7*Z3^2</f>
        <v>0.13064189851312222</v>
      </c>
      <c r="Z3">
        <v>-0.9</v>
      </c>
      <c r="AA3" s="9"/>
      <c r="AB3">
        <f t="shared" ref="AB3:AB30" si="13" xml:space="preserve"> $N$2 + $P$2*AH3^2</f>
        <v>6.1387607026973212E-2</v>
      </c>
      <c r="AC3">
        <f t="shared" ref="AC3:AC30" si="14" xml:space="preserve"> $N$3 + $P$3*AH3^2</f>
        <v>6.0987607026973215E-2</v>
      </c>
      <c r="AD3">
        <f t="shared" ref="AD3:AD30" si="15" xml:space="preserve"> $N$4 + $P$4*AH3^2</f>
        <v>9.8730879205390754E-2</v>
      </c>
      <c r="AE3">
        <f t="shared" ref="AE3:AE30" si="16" xml:space="preserve"> $N$5 + $P$5*AH3^2</f>
        <v>7.8730879205390764E-2</v>
      </c>
      <c r="AF3">
        <f t="shared" ref="AF3:AF30" si="17" xml:space="preserve"> $N$6 + $P$6*AH3^2</f>
        <v>0.1507390261595265</v>
      </c>
      <c r="AG3">
        <f t="shared" ref="AG3:AG30" si="18" xml:space="preserve"> $N$7 + $P$7*AH3^2</f>
        <v>0.13073902615952648</v>
      </c>
      <c r="AH3">
        <v>-0.9</v>
      </c>
    </row>
    <row r="4" spans="1:63" x14ac:dyDescent="0.3">
      <c r="A4" s="3">
        <v>7.0000000000000001E-3</v>
      </c>
      <c r="B4" s="2">
        <v>-2.1549</v>
      </c>
      <c r="C4" s="2">
        <v>1</v>
      </c>
      <c r="D4" s="1">
        <f>10^(B4+C4*LOG(C13))</f>
        <v>26.911655195460746</v>
      </c>
      <c r="E4" s="1">
        <f>10^(B4+C4*LOG(D13))</f>
        <v>33.583429634731374</v>
      </c>
      <c r="F4" s="1">
        <f t="shared" si="4"/>
        <v>3.9575963522736388E-2</v>
      </c>
      <c r="G4" s="1">
        <f t="shared" si="5"/>
        <v>3.9885308354787853E-2</v>
      </c>
      <c r="H4" s="5">
        <f t="shared" si="6"/>
        <v>10.275075182846919</v>
      </c>
      <c r="I4" s="5">
        <f t="shared" si="7"/>
        <v>10.23515160403527</v>
      </c>
      <c r="L4" s="3" t="s">
        <v>41</v>
      </c>
      <c r="M4">
        <f>F9 + J68+J70</f>
        <v>4.7426004228525637E-2</v>
      </c>
      <c r="N4">
        <f xml:space="preserve"> G9+K68+K70</f>
        <v>4.7523131874929889E-2</v>
      </c>
      <c r="O4">
        <f xml:space="preserve"> 1/(PI() * C15 * C17)</f>
        <v>6.3219441148717109E-2</v>
      </c>
      <c r="P4">
        <f xml:space="preserve"> 1/(PI() * D15 * D17)</f>
        <v>6.3219441148717109E-2</v>
      </c>
      <c r="T4">
        <f t="shared" si="8"/>
        <v>5.1118922867177147E-2</v>
      </c>
      <c r="U4">
        <f t="shared" si="9"/>
        <v>5.0718922867177149E-2</v>
      </c>
      <c r="V4">
        <f t="shared" si="10"/>
        <v>8.788644656370459E-2</v>
      </c>
      <c r="W4">
        <f t="shared" si="3"/>
        <v>6.78864465637046E-2</v>
      </c>
      <c r="X4">
        <f t="shared" si="11"/>
        <v>0.13947313057684887</v>
      </c>
      <c r="Y4">
        <f t="shared" si="12"/>
        <v>0.11947313057684887</v>
      </c>
      <c r="Z4">
        <v>-0.8</v>
      </c>
      <c r="AA4" s="9"/>
      <c r="AB4">
        <f t="shared" si="13"/>
        <v>5.1216050513581413E-2</v>
      </c>
      <c r="AC4">
        <f t="shared" si="14"/>
        <v>5.0816050513581408E-2</v>
      </c>
      <c r="AD4">
        <f t="shared" si="15"/>
        <v>8.7983574210108856E-2</v>
      </c>
      <c r="AE4">
        <f t="shared" si="16"/>
        <v>6.7983574210108852E-2</v>
      </c>
      <c r="AF4">
        <f t="shared" si="17"/>
        <v>0.13957025822325314</v>
      </c>
      <c r="AG4">
        <f t="shared" si="18"/>
        <v>0.11957025822325314</v>
      </c>
      <c r="AH4">
        <v>-0.8</v>
      </c>
    </row>
    <row r="5" spans="1:63" x14ac:dyDescent="0.3">
      <c r="A5" s="3">
        <v>6.0000000000000001E-3</v>
      </c>
      <c r="B5" s="2">
        <v>-2.2218</v>
      </c>
      <c r="C5" s="2">
        <v>1</v>
      </c>
      <c r="D5" s="1">
        <f>10^(B5+C5*LOG(C13))</f>
        <v>23.069618344713621</v>
      </c>
      <c r="E5" s="1">
        <f>10^(B5+C5*LOG(D13))</f>
        <v>28.78889829528131</v>
      </c>
      <c r="F5" s="1">
        <f t="shared" si="4"/>
        <v>3.3925909330461211E-2</v>
      </c>
      <c r="G5" s="1">
        <f t="shared" si="5"/>
        <v>3.4191090611973049E-2</v>
      </c>
      <c r="H5" s="5">
        <f t="shared" si="6"/>
        <v>11.097751816845616</v>
      </c>
      <c r="I5" s="5">
        <f t="shared" si="7"/>
        <v>11.054631746052207</v>
      </c>
      <c r="L5" s="3" t="s">
        <v>39</v>
      </c>
      <c r="M5">
        <f>F9+J68</f>
        <v>2.7426004228525633E-2</v>
      </c>
      <c r="N5">
        <f xml:space="preserve"> G9+K68</f>
        <v>2.7523131874929892E-2</v>
      </c>
      <c r="O5">
        <f xml:space="preserve"> 1/(PI() * C15 * C17)</f>
        <v>6.3219441148717109E-2</v>
      </c>
      <c r="P5">
        <f xml:space="preserve"> 1/(PI() * D15 * D17)</f>
        <v>6.3219441148717109E-2</v>
      </c>
      <c r="T5">
        <f t="shared" si="8"/>
        <v>4.2144020061243195E-2</v>
      </c>
      <c r="U5">
        <f t="shared" si="9"/>
        <v>4.1744020061243191E-2</v>
      </c>
      <c r="V5">
        <f t="shared" si="10"/>
        <v>7.8403530391397011E-2</v>
      </c>
      <c r="W5">
        <f t="shared" si="3"/>
        <v>5.8403530391397007E-2</v>
      </c>
      <c r="X5">
        <f t="shared" si="11"/>
        <v>0.12961833533896061</v>
      </c>
      <c r="Y5">
        <f t="shared" si="12"/>
        <v>0.10961833533896059</v>
      </c>
      <c r="Z5">
        <v>-0.7</v>
      </c>
      <c r="AA5" s="9"/>
      <c r="AB5">
        <f t="shared" si="13"/>
        <v>4.2241147707647447E-2</v>
      </c>
      <c r="AC5">
        <f t="shared" si="14"/>
        <v>4.184114770764745E-2</v>
      </c>
      <c r="AD5">
        <f t="shared" si="15"/>
        <v>7.8500658037801263E-2</v>
      </c>
      <c r="AE5">
        <f t="shared" si="16"/>
        <v>5.8500658037801273E-2</v>
      </c>
      <c r="AF5">
        <f t="shared" si="17"/>
        <v>0.12971546298536488</v>
      </c>
      <c r="AG5">
        <f t="shared" si="18"/>
        <v>0.10971546298536486</v>
      </c>
      <c r="AH5">
        <v>-0.7</v>
      </c>
    </row>
    <row r="6" spans="1:63" x14ac:dyDescent="0.3">
      <c r="A6" s="3">
        <v>5.0000000000000001E-3</v>
      </c>
      <c r="B6" s="2">
        <v>-2.3010000000000002</v>
      </c>
      <c r="C6" s="2">
        <v>1</v>
      </c>
      <c r="D6" s="1">
        <f>10^(B6+C6*LOG(C13))</f>
        <v>19.223851800655446</v>
      </c>
      <c r="E6" s="1">
        <f>10^(B6+C6*LOG(D13))</f>
        <v>23.989712619560905</v>
      </c>
      <c r="F6" s="1">
        <f t="shared" si="4"/>
        <v>2.8270370295081539E-2</v>
      </c>
      <c r="G6" s="1">
        <f t="shared" si="5"/>
        <v>2.8491345153872808E-2</v>
      </c>
      <c r="H6" s="5">
        <f t="shared" si="6"/>
        <v>12.157240502978487</v>
      </c>
      <c r="I6" s="5">
        <f t="shared" si="7"/>
        <v>12.110003812179077</v>
      </c>
      <c r="L6" s="3" t="s">
        <v>42</v>
      </c>
      <c r="M6">
        <f xml:space="preserve"> F9 + J69+J70</f>
        <v>9.7426004228525639E-2</v>
      </c>
      <c r="N6">
        <f xml:space="preserve"> G9 + K69 + K70</f>
        <v>9.7523131874929905E-2</v>
      </c>
      <c r="O6">
        <f xml:space="preserve"> 1/(PI() * C15 * C18)</f>
        <v>6.5698634919255039E-2</v>
      </c>
      <c r="P6">
        <f xml:space="preserve"> 1/(PI() * D15 * D18)</f>
        <v>6.5698634919255039E-2</v>
      </c>
      <c r="T6">
        <f t="shared" si="8"/>
        <v>3.4365770962767106E-2</v>
      </c>
      <c r="U6">
        <f t="shared" si="9"/>
        <v>3.3965770962767108E-2</v>
      </c>
      <c r="V6">
        <f t="shared" si="10"/>
        <v>7.0185003042063793E-2</v>
      </c>
      <c r="W6">
        <f t="shared" si="3"/>
        <v>5.0185003042063789E-2</v>
      </c>
      <c r="X6">
        <f t="shared" si="11"/>
        <v>0.12107751279945746</v>
      </c>
      <c r="Y6">
        <f t="shared" si="12"/>
        <v>0.10107751279945745</v>
      </c>
      <c r="Z6">
        <v>-0.6</v>
      </c>
      <c r="AA6" s="9"/>
      <c r="AB6">
        <f t="shared" si="13"/>
        <v>3.4462898609171372E-2</v>
      </c>
      <c r="AC6">
        <f t="shared" si="14"/>
        <v>3.4062898609171367E-2</v>
      </c>
      <c r="AD6">
        <f t="shared" si="15"/>
        <v>7.0282130688468045E-2</v>
      </c>
      <c r="AE6">
        <f t="shared" si="16"/>
        <v>5.0282130688468055E-2</v>
      </c>
      <c r="AF6">
        <f t="shared" si="17"/>
        <v>0.12117464044586172</v>
      </c>
      <c r="AG6">
        <f t="shared" si="18"/>
        <v>0.10117464044586172</v>
      </c>
      <c r="AH6">
        <v>-0.6</v>
      </c>
    </row>
    <row r="7" spans="1:63" x14ac:dyDescent="0.3">
      <c r="A7" s="3">
        <v>4.0000000000000001E-3</v>
      </c>
      <c r="B7" s="2">
        <v>-2.3978999999999999</v>
      </c>
      <c r="C7" s="2">
        <v>1</v>
      </c>
      <c r="D7" s="1">
        <f>10^(B7+C7*LOG(C13))</f>
        <v>15.379436021685278</v>
      </c>
      <c r="E7" s="1">
        <f>10^(B7+C7*LOG(D13))</f>
        <v>19.192212582421867</v>
      </c>
      <c r="F7" s="1">
        <f t="shared" si="4"/>
        <v>2.2616817678948936E-2</v>
      </c>
      <c r="G7" s="1">
        <f t="shared" si="5"/>
        <v>2.2793601641831196E-2</v>
      </c>
      <c r="H7" s="5">
        <f t="shared" si="6"/>
        <v>13.592051403003321</v>
      </c>
      <c r="I7" s="5">
        <f t="shared" si="7"/>
        <v>13.539239785984142</v>
      </c>
      <c r="L7" s="3" t="s">
        <v>40</v>
      </c>
      <c r="M7">
        <f xml:space="preserve"> F9 + J69</f>
        <v>7.7426004228525636E-2</v>
      </c>
      <c r="N7">
        <f xml:space="preserve"> G9 + K69</f>
        <v>7.7523131874929901E-2</v>
      </c>
      <c r="O7">
        <f xml:space="preserve"> 1/(PI() * C15 * C18)</f>
        <v>6.5698634919255039E-2</v>
      </c>
      <c r="P7">
        <f xml:space="preserve"> 1/(PI() * D15 * D18)</f>
        <v>6.5698634919255039E-2</v>
      </c>
      <c r="T7">
        <f t="shared" si="8"/>
        <v>2.7784175571748879E-2</v>
      </c>
      <c r="U7">
        <f t="shared" si="9"/>
        <v>2.7384175571748881E-2</v>
      </c>
      <c r="V7">
        <f t="shared" si="10"/>
        <v>6.3230864515704921E-2</v>
      </c>
      <c r="W7">
        <f t="shared" si="3"/>
        <v>4.323086451570491E-2</v>
      </c>
      <c r="X7">
        <f t="shared" si="11"/>
        <v>0.1138506629583394</v>
      </c>
      <c r="Y7">
        <f t="shared" si="12"/>
        <v>9.3850662958339395E-2</v>
      </c>
      <c r="Z7">
        <v>-0.5</v>
      </c>
      <c r="AA7" s="9"/>
      <c r="AB7">
        <f t="shared" si="13"/>
        <v>2.7881303218153138E-2</v>
      </c>
      <c r="AC7">
        <f t="shared" si="14"/>
        <v>2.748130321815314E-2</v>
      </c>
      <c r="AD7">
        <f t="shared" si="15"/>
        <v>6.3327992162109159E-2</v>
      </c>
      <c r="AE7">
        <f t="shared" si="16"/>
        <v>4.3327992162109169E-2</v>
      </c>
      <c r="AF7">
        <f t="shared" si="17"/>
        <v>0.11394779060474367</v>
      </c>
      <c r="AG7">
        <f t="shared" si="18"/>
        <v>9.3947790604743661E-2</v>
      </c>
      <c r="AH7">
        <v>-0.5</v>
      </c>
    </row>
    <row r="8" spans="1:63" x14ac:dyDescent="0.3">
      <c r="A8" s="3">
        <v>3.00000000000001E-3</v>
      </c>
      <c r="B8" s="2">
        <v>-2.5228999999999999</v>
      </c>
      <c r="C8" s="2">
        <v>1</v>
      </c>
      <c r="D8" s="1">
        <f>10^(B8+C8*LOG(C13))</f>
        <v>11.53295001546077</v>
      </c>
      <c r="E8" s="1">
        <f>10^(B8+C8*LOG(D13))</f>
        <v>14.39212907983566</v>
      </c>
      <c r="F8" s="1">
        <f t="shared" si="4"/>
        <v>1.6960220610971719E-2</v>
      </c>
      <c r="G8" s="1">
        <f t="shared" si="5"/>
        <v>1.7092789881039978E-2</v>
      </c>
      <c r="H8" s="5">
        <f t="shared" si="6"/>
        <v>15.695856095161311</v>
      </c>
      <c r="I8" s="5">
        <f t="shared" si="7"/>
        <v>15.634870191245238</v>
      </c>
      <c r="T8">
        <f t="shared" si="8"/>
        <v>2.2399233888188513E-2</v>
      </c>
      <c r="U8">
        <f t="shared" si="9"/>
        <v>2.1999233888188516E-2</v>
      </c>
      <c r="V8">
        <f t="shared" si="10"/>
        <v>5.7541114812320375E-2</v>
      </c>
      <c r="W8">
        <f t="shared" si="3"/>
        <v>3.7541114812320371E-2</v>
      </c>
      <c r="X8">
        <f t="shared" si="11"/>
        <v>0.10793778581560645</v>
      </c>
      <c r="Y8">
        <f t="shared" si="12"/>
        <v>8.7937785815606448E-2</v>
      </c>
      <c r="Z8">
        <v>-0.4</v>
      </c>
      <c r="AA8" s="9"/>
      <c r="AB8">
        <f t="shared" si="13"/>
        <v>2.2496361534592772E-2</v>
      </c>
      <c r="AC8">
        <f t="shared" si="14"/>
        <v>2.2096361534592775E-2</v>
      </c>
      <c r="AD8">
        <f t="shared" si="15"/>
        <v>5.7638242458724627E-2</v>
      </c>
      <c r="AE8">
        <f t="shared" si="16"/>
        <v>3.763824245872463E-2</v>
      </c>
      <c r="AF8">
        <f t="shared" si="17"/>
        <v>0.10803491346201072</v>
      </c>
      <c r="AG8">
        <f t="shared" si="18"/>
        <v>8.8034913462010714E-2</v>
      </c>
      <c r="AH8">
        <v>-0.4</v>
      </c>
    </row>
    <row r="9" spans="1:63" x14ac:dyDescent="0.3">
      <c r="A9" s="3">
        <v>2.4380000000000001E-3</v>
      </c>
      <c r="B9" s="2">
        <v>-2.6579999999999999</v>
      </c>
      <c r="C9" s="2">
        <v>1</v>
      </c>
      <c r="D9" s="1">
        <f>10^(B9+C9*LOG(C13))</f>
        <v>8.449682875397432</v>
      </c>
      <c r="E9" s="1">
        <f>10^(B9+C9*LOG(D13))</f>
        <v>10.544477038690971</v>
      </c>
      <c r="F9" s="1">
        <f t="shared" si="4"/>
        <v>1.2426004228525635E-2</v>
      </c>
      <c r="G9" s="1">
        <f t="shared" si="5"/>
        <v>1.2523131874929894E-2</v>
      </c>
      <c r="H9" s="5">
        <f t="shared" si="6"/>
        <v>18.337283877231027</v>
      </c>
      <c r="I9" s="5">
        <f t="shared" si="7"/>
        <v>18.26603476371735</v>
      </c>
      <c r="T9">
        <f t="shared" si="8"/>
        <v>1.8210945912086003E-2</v>
      </c>
      <c r="U9">
        <f t="shared" si="9"/>
        <v>1.7810945912086006E-2</v>
      </c>
      <c r="V9">
        <f t="shared" si="10"/>
        <v>5.3115753931910176E-2</v>
      </c>
      <c r="W9">
        <f t="shared" si="3"/>
        <v>3.3115753931910172E-2</v>
      </c>
      <c r="X9">
        <f t="shared" si="11"/>
        <v>0.10333888137125859</v>
      </c>
      <c r="Y9">
        <f t="shared" si="12"/>
        <v>8.3338881371258583E-2</v>
      </c>
      <c r="Z9">
        <v>-0.3</v>
      </c>
      <c r="AA9" s="9"/>
      <c r="AB9">
        <f t="shared" si="13"/>
        <v>1.8308073558490262E-2</v>
      </c>
      <c r="AC9">
        <f t="shared" si="14"/>
        <v>1.7908073558490264E-2</v>
      </c>
      <c r="AD9">
        <f t="shared" si="15"/>
        <v>5.3212881578314428E-2</v>
      </c>
      <c r="AE9">
        <f t="shared" si="16"/>
        <v>3.3212881578314431E-2</v>
      </c>
      <c r="AF9">
        <f t="shared" si="17"/>
        <v>0.10343600901766285</v>
      </c>
      <c r="AG9">
        <f t="shared" si="18"/>
        <v>8.3436009017662849E-2</v>
      </c>
      <c r="AH9">
        <v>-0.3</v>
      </c>
    </row>
    <row r="10" spans="1:63" x14ac:dyDescent="0.3">
      <c r="A10" s="3">
        <v>2E-3</v>
      </c>
      <c r="B10" s="2">
        <v>-2.6989999999999998</v>
      </c>
      <c r="C10" s="2">
        <v>1</v>
      </c>
      <c r="D10" s="1">
        <f>10^(B10+C10*LOG(C13))</f>
        <v>7.6884785978575714</v>
      </c>
      <c r="E10" s="1">
        <f>10^(B10+C10*LOG(D13))</f>
        <v>9.5945596104709345</v>
      </c>
      <c r="F10" s="1">
        <f>D10/$C$14</f>
        <v>1.1306586173319958E-2</v>
      </c>
      <c r="G10" s="1">
        <f t="shared" si="5"/>
        <v>1.1394963907922726E-2</v>
      </c>
      <c r="H10" s="5">
        <f t="shared" si="6"/>
        <v>19.223612708273215</v>
      </c>
      <c r="I10" s="5">
        <f t="shared" si="7"/>
        <v>19.148919783565024</v>
      </c>
      <c r="T10">
        <f t="shared" si="8"/>
        <v>1.5219311643441355E-2</v>
      </c>
      <c r="U10">
        <f t="shared" si="9"/>
        <v>1.4819311643441354E-2</v>
      </c>
      <c r="V10">
        <f t="shared" si="10"/>
        <v>4.9954781874474323E-2</v>
      </c>
      <c r="W10">
        <f t="shared" si="3"/>
        <v>2.9954781874474319E-2</v>
      </c>
      <c r="X10">
        <f t="shared" si="11"/>
        <v>0.10005394962529585</v>
      </c>
      <c r="Y10">
        <f t="shared" si="12"/>
        <v>8.0053949625295842E-2</v>
      </c>
      <c r="Z10">
        <v>-0.2</v>
      </c>
      <c r="AA10" s="9"/>
      <c r="AB10">
        <f t="shared" si="13"/>
        <v>1.5316439289845614E-2</v>
      </c>
      <c r="AC10">
        <f t="shared" si="14"/>
        <v>1.4916439289845613E-2</v>
      </c>
      <c r="AD10">
        <f t="shared" si="15"/>
        <v>5.0051909520878575E-2</v>
      </c>
      <c r="AE10">
        <f t="shared" si="16"/>
        <v>3.0051909520878578E-2</v>
      </c>
      <c r="AF10">
        <f t="shared" si="17"/>
        <v>0.10015107727170011</v>
      </c>
      <c r="AG10">
        <f t="shared" si="18"/>
        <v>8.0151077271700108E-2</v>
      </c>
      <c r="AH10">
        <v>-0.2</v>
      </c>
    </row>
    <row r="11" spans="1:63" x14ac:dyDescent="0.3">
      <c r="T11">
        <f t="shared" si="8"/>
        <v>1.3424331082254564E-2</v>
      </c>
      <c r="U11">
        <f t="shared" si="9"/>
        <v>1.3024331082254564E-2</v>
      </c>
      <c r="V11">
        <f t="shared" si="10"/>
        <v>4.805819864001281E-2</v>
      </c>
      <c r="W11">
        <f t="shared" si="3"/>
        <v>2.8058198640012803E-2</v>
      </c>
      <c r="X11">
        <f t="shared" si="11"/>
        <v>9.8082990577718188E-2</v>
      </c>
      <c r="Y11">
        <f t="shared" si="12"/>
        <v>7.8082990577718184E-2</v>
      </c>
      <c r="Z11">
        <v>-0.1</v>
      </c>
      <c r="AA11" s="9"/>
      <c r="AB11">
        <f t="shared" si="13"/>
        <v>1.3521458728658823E-2</v>
      </c>
      <c r="AC11">
        <f t="shared" si="14"/>
        <v>1.3121458728658823E-2</v>
      </c>
      <c r="AD11">
        <f t="shared" si="15"/>
        <v>4.8155326286417062E-2</v>
      </c>
      <c r="AE11">
        <f t="shared" si="16"/>
        <v>2.8155326286417062E-2</v>
      </c>
      <c r="AF11">
        <f t="shared" si="17"/>
        <v>9.8180118224122453E-2</v>
      </c>
      <c r="AG11">
        <f t="shared" si="18"/>
        <v>7.818011822412245E-2</v>
      </c>
      <c r="AH11">
        <v>-0.1</v>
      </c>
      <c r="BK11">
        <v>1</v>
      </c>
    </row>
    <row r="12" spans="1:63" x14ac:dyDescent="0.3">
      <c r="B12" s="4"/>
      <c r="C12" s="4" t="s">
        <v>17</v>
      </c>
      <c r="D12" s="4" t="s">
        <v>5</v>
      </c>
      <c r="T12">
        <f t="shared" si="8"/>
        <v>1.2826004228525634E-2</v>
      </c>
      <c r="U12">
        <f t="shared" si="9"/>
        <v>1.2426004228525635E-2</v>
      </c>
      <c r="V12">
        <f t="shared" si="10"/>
        <v>4.7426004228525637E-2</v>
      </c>
      <c r="W12">
        <f t="shared" si="3"/>
        <v>2.7426004228525633E-2</v>
      </c>
      <c r="X12">
        <f t="shared" si="11"/>
        <v>9.7426004228525639E-2</v>
      </c>
      <c r="Y12">
        <f t="shared" si="12"/>
        <v>7.7426004228525636E-2</v>
      </c>
      <c r="Z12">
        <v>0</v>
      </c>
      <c r="AA12" s="9"/>
      <c r="AB12">
        <f t="shared" si="13"/>
        <v>1.2923131874929893E-2</v>
      </c>
      <c r="AC12">
        <f t="shared" si="14"/>
        <v>1.2523131874929894E-2</v>
      </c>
      <c r="AD12">
        <f t="shared" si="15"/>
        <v>4.7523131874929889E-2</v>
      </c>
      <c r="AE12">
        <f t="shared" si="16"/>
        <v>2.7523131874929892E-2</v>
      </c>
      <c r="AF12">
        <f t="shared" si="17"/>
        <v>9.7523131874929905E-2</v>
      </c>
      <c r="AG12">
        <f t="shared" si="18"/>
        <v>7.7523131874929901E-2</v>
      </c>
      <c r="AH12">
        <v>0</v>
      </c>
    </row>
    <row r="13" spans="1:63" x14ac:dyDescent="0.3">
      <c r="B13" s="3" t="s">
        <v>3</v>
      </c>
      <c r="C13" s="2">
        <f>F56</f>
        <v>3844.5048203601609</v>
      </c>
      <c r="D13" s="2">
        <f>N56</f>
        <v>4797.6111531307288</v>
      </c>
      <c r="T13">
        <f t="shared" si="8"/>
        <v>1.3424331082254564E-2</v>
      </c>
      <c r="U13">
        <f t="shared" si="9"/>
        <v>1.3024331082254564E-2</v>
      </c>
      <c r="V13">
        <f t="shared" si="10"/>
        <v>4.805819864001281E-2</v>
      </c>
      <c r="W13">
        <f t="shared" si="3"/>
        <v>2.8058198640012803E-2</v>
      </c>
      <c r="X13">
        <f t="shared" si="11"/>
        <v>9.8082990577718188E-2</v>
      </c>
      <c r="Y13">
        <f t="shared" si="12"/>
        <v>7.8082990577718184E-2</v>
      </c>
      <c r="Z13">
        <v>0.1</v>
      </c>
      <c r="AA13" s="9"/>
      <c r="AB13">
        <f t="shared" si="13"/>
        <v>1.3521458728658823E-2</v>
      </c>
      <c r="AC13">
        <f t="shared" si="14"/>
        <v>1.3121458728658823E-2</v>
      </c>
      <c r="AD13">
        <f t="shared" si="15"/>
        <v>4.8155326286417062E-2</v>
      </c>
      <c r="AE13">
        <f t="shared" si="16"/>
        <v>2.8155326286417062E-2</v>
      </c>
      <c r="AF13">
        <f t="shared" si="17"/>
        <v>9.8180118224122453E-2</v>
      </c>
      <c r="AG13">
        <f t="shared" si="18"/>
        <v>7.818011822412245E-2</v>
      </c>
      <c r="AH13">
        <v>0.1</v>
      </c>
    </row>
    <row r="14" spans="1:63" x14ac:dyDescent="0.3">
      <c r="B14" s="3" t="s">
        <v>4</v>
      </c>
      <c r="C14" s="2">
        <v>680</v>
      </c>
      <c r="D14" s="2">
        <v>842</v>
      </c>
      <c r="T14">
        <f t="shared" si="8"/>
        <v>1.5219311643441355E-2</v>
      </c>
      <c r="U14">
        <f t="shared" si="9"/>
        <v>1.4819311643441354E-2</v>
      </c>
      <c r="V14">
        <f t="shared" si="10"/>
        <v>4.9954781874474323E-2</v>
      </c>
      <c r="W14">
        <f t="shared" si="3"/>
        <v>2.9954781874474319E-2</v>
      </c>
      <c r="X14">
        <f t="shared" si="11"/>
        <v>0.10005394962529585</v>
      </c>
      <c r="Y14">
        <f t="shared" si="12"/>
        <v>8.0053949625295842E-2</v>
      </c>
      <c r="Z14">
        <v>0.2</v>
      </c>
      <c r="AA14" s="9"/>
      <c r="AB14">
        <f t="shared" si="13"/>
        <v>1.5316439289845614E-2</v>
      </c>
      <c r="AC14">
        <f t="shared" si="14"/>
        <v>1.4916439289845613E-2</v>
      </c>
      <c r="AD14">
        <f t="shared" si="15"/>
        <v>5.0051909520878575E-2</v>
      </c>
      <c r="AE14">
        <f t="shared" si="16"/>
        <v>3.0051909520878578E-2</v>
      </c>
      <c r="AF14">
        <f t="shared" si="17"/>
        <v>0.10015107727170011</v>
      </c>
      <c r="AG14">
        <f t="shared" si="18"/>
        <v>8.0151077271700108E-2</v>
      </c>
      <c r="AH14">
        <v>0.2</v>
      </c>
    </row>
    <row r="15" spans="1:63" x14ac:dyDescent="0.3">
      <c r="B15" s="3" t="s">
        <v>8</v>
      </c>
      <c r="C15" s="2">
        <v>9.5</v>
      </c>
      <c r="D15" s="2">
        <v>9.5</v>
      </c>
      <c r="T15">
        <f t="shared" si="8"/>
        <v>1.8210945912086003E-2</v>
      </c>
      <c r="U15">
        <f t="shared" si="9"/>
        <v>1.7810945912086006E-2</v>
      </c>
      <c r="V15">
        <f t="shared" si="10"/>
        <v>5.3115753931910176E-2</v>
      </c>
      <c r="W15">
        <f t="shared" si="3"/>
        <v>3.3115753931910172E-2</v>
      </c>
      <c r="X15">
        <f t="shared" si="11"/>
        <v>0.10333888137125859</v>
      </c>
      <c r="Y15">
        <f t="shared" si="12"/>
        <v>8.3338881371258583E-2</v>
      </c>
      <c r="Z15">
        <v>0.3</v>
      </c>
      <c r="AA15" s="9"/>
      <c r="AB15">
        <f t="shared" si="13"/>
        <v>1.8308073558490262E-2</v>
      </c>
      <c r="AC15">
        <f t="shared" si="14"/>
        <v>1.7908073558490264E-2</v>
      </c>
      <c r="AD15">
        <f t="shared" si="15"/>
        <v>5.3212881578314428E-2</v>
      </c>
      <c r="AE15">
        <f t="shared" si="16"/>
        <v>3.3212881578314431E-2</v>
      </c>
      <c r="AF15">
        <f t="shared" si="17"/>
        <v>0.10343600901766285</v>
      </c>
      <c r="AG15">
        <f t="shared" si="18"/>
        <v>8.3436009017662849E-2</v>
      </c>
      <c r="AH15">
        <v>0.3</v>
      </c>
    </row>
    <row r="16" spans="1:63" x14ac:dyDescent="0.3">
      <c r="B16" s="3" t="s">
        <v>11</v>
      </c>
      <c r="C16" s="2">
        <v>0.56000000000000005</v>
      </c>
      <c r="D16" s="2">
        <v>0.56000000000000005</v>
      </c>
      <c r="T16">
        <f t="shared" si="8"/>
        <v>2.2399233888188513E-2</v>
      </c>
      <c r="U16">
        <f t="shared" si="9"/>
        <v>2.1999233888188516E-2</v>
      </c>
      <c r="V16">
        <f t="shared" si="10"/>
        <v>5.7541114812320375E-2</v>
      </c>
      <c r="W16">
        <f t="shared" si="3"/>
        <v>3.7541114812320371E-2</v>
      </c>
      <c r="X16">
        <f t="shared" si="11"/>
        <v>0.10793778581560645</v>
      </c>
      <c r="Y16">
        <f t="shared" si="12"/>
        <v>8.7937785815606448E-2</v>
      </c>
      <c r="Z16">
        <v>0.4</v>
      </c>
      <c r="AA16" s="9"/>
      <c r="AB16">
        <f t="shared" si="13"/>
        <v>2.2496361534592772E-2</v>
      </c>
      <c r="AC16">
        <f t="shared" si="14"/>
        <v>2.2096361534592775E-2</v>
      </c>
      <c r="AD16">
        <f t="shared" si="15"/>
        <v>5.7638242458724627E-2</v>
      </c>
      <c r="AE16">
        <f t="shared" si="16"/>
        <v>3.763824245872463E-2</v>
      </c>
      <c r="AF16">
        <f t="shared" si="17"/>
        <v>0.10803491346201072</v>
      </c>
      <c r="AG16">
        <f t="shared" si="18"/>
        <v>8.8034913462010714E-2</v>
      </c>
      <c r="AH16">
        <v>0.4</v>
      </c>
    </row>
    <row r="17" spans="2:34" x14ac:dyDescent="0.3">
      <c r="B17" s="3" t="s">
        <v>9</v>
      </c>
      <c r="C17" s="2">
        <v>0.53</v>
      </c>
      <c r="D17" s="2">
        <v>0.53</v>
      </c>
      <c r="T17">
        <f t="shared" si="8"/>
        <v>2.7784175571748879E-2</v>
      </c>
      <c r="U17">
        <f t="shared" si="9"/>
        <v>2.7384175571748881E-2</v>
      </c>
      <c r="V17">
        <f t="shared" si="10"/>
        <v>6.3230864515704921E-2</v>
      </c>
      <c r="W17">
        <f t="shared" si="3"/>
        <v>4.323086451570491E-2</v>
      </c>
      <c r="X17">
        <f t="shared" si="11"/>
        <v>0.1138506629583394</v>
      </c>
      <c r="Y17">
        <f t="shared" si="12"/>
        <v>9.3850662958339395E-2</v>
      </c>
      <c r="Z17">
        <v>0.5</v>
      </c>
      <c r="AA17" s="9"/>
      <c r="AB17">
        <f t="shared" si="13"/>
        <v>2.7881303218153138E-2</v>
      </c>
      <c r="AC17">
        <f t="shared" si="14"/>
        <v>2.748130321815314E-2</v>
      </c>
      <c r="AD17">
        <f t="shared" si="15"/>
        <v>6.3327992162109159E-2</v>
      </c>
      <c r="AE17">
        <f t="shared" si="16"/>
        <v>4.3327992162109169E-2</v>
      </c>
      <c r="AF17">
        <f t="shared" si="17"/>
        <v>0.11394779060474367</v>
      </c>
      <c r="AG17">
        <f t="shared" si="18"/>
        <v>9.3947790604743661E-2</v>
      </c>
      <c r="AH17">
        <v>0.5</v>
      </c>
    </row>
    <row r="18" spans="2:34" x14ac:dyDescent="0.3">
      <c r="B18" s="3" t="s">
        <v>10</v>
      </c>
      <c r="C18" s="2">
        <v>0.51</v>
      </c>
      <c r="D18" s="2">
        <v>0.51</v>
      </c>
      <c r="T18">
        <f t="shared" si="8"/>
        <v>3.4365770962767106E-2</v>
      </c>
      <c r="U18">
        <f t="shared" si="9"/>
        <v>3.3965770962767108E-2</v>
      </c>
      <c r="V18">
        <f t="shared" si="10"/>
        <v>7.0185003042063793E-2</v>
      </c>
      <c r="W18">
        <f t="shared" si="3"/>
        <v>5.0185003042063789E-2</v>
      </c>
      <c r="X18">
        <f t="shared" si="11"/>
        <v>0.12107751279945746</v>
      </c>
      <c r="Y18">
        <f t="shared" si="12"/>
        <v>0.10107751279945745</v>
      </c>
      <c r="Z18">
        <v>0.6</v>
      </c>
      <c r="AA18" s="9"/>
      <c r="AB18">
        <f t="shared" si="13"/>
        <v>3.4462898609171372E-2</v>
      </c>
      <c r="AC18">
        <f t="shared" si="14"/>
        <v>3.4062898609171367E-2</v>
      </c>
      <c r="AD18">
        <f t="shared" si="15"/>
        <v>7.0282130688468045E-2</v>
      </c>
      <c r="AE18">
        <f t="shared" si="16"/>
        <v>5.0282130688468055E-2</v>
      </c>
      <c r="AF18">
        <f t="shared" si="17"/>
        <v>0.12117464044586172</v>
      </c>
      <c r="AG18">
        <f t="shared" si="18"/>
        <v>0.10117464044586172</v>
      </c>
      <c r="AH18">
        <v>0.6</v>
      </c>
    </row>
    <row r="19" spans="2:34" x14ac:dyDescent="0.3">
      <c r="B19" s="3" t="s">
        <v>68</v>
      </c>
      <c r="C19" s="2">
        <f xml:space="preserve"> SQRT(C15*C14)</f>
        <v>80.37412518964048</v>
      </c>
      <c r="D19" s="2">
        <f xml:space="preserve"> SQRT(D15*D14)</f>
        <v>89.437128755344105</v>
      </c>
      <c r="T19">
        <f t="shared" si="8"/>
        <v>4.2144020061243195E-2</v>
      </c>
      <c r="U19">
        <f t="shared" si="9"/>
        <v>4.1744020061243191E-2</v>
      </c>
      <c r="V19">
        <f t="shared" si="10"/>
        <v>7.8403530391397011E-2</v>
      </c>
      <c r="W19">
        <f t="shared" si="3"/>
        <v>5.8403530391397007E-2</v>
      </c>
      <c r="X19">
        <f t="shared" si="11"/>
        <v>0.12961833533896061</v>
      </c>
      <c r="Y19">
        <f t="shared" si="12"/>
        <v>0.10961833533896059</v>
      </c>
      <c r="Z19">
        <v>0.7</v>
      </c>
      <c r="AA19" s="9"/>
      <c r="AB19">
        <f t="shared" si="13"/>
        <v>4.2241147707647447E-2</v>
      </c>
      <c r="AC19">
        <f t="shared" si="14"/>
        <v>4.184114770764745E-2</v>
      </c>
      <c r="AD19">
        <f t="shared" si="15"/>
        <v>7.8500658037801263E-2</v>
      </c>
      <c r="AE19">
        <f t="shared" si="16"/>
        <v>5.8500658037801273E-2</v>
      </c>
      <c r="AF19">
        <f t="shared" si="17"/>
        <v>0.12971546298536488</v>
      </c>
      <c r="AG19">
        <f t="shared" si="18"/>
        <v>0.10971546298536486</v>
      </c>
      <c r="AH19">
        <v>0.7</v>
      </c>
    </row>
    <row r="20" spans="2:34" x14ac:dyDescent="0.3">
      <c r="T20">
        <f t="shared" si="8"/>
        <v>5.1118922867177147E-2</v>
      </c>
      <c r="U20">
        <f t="shared" si="9"/>
        <v>5.0718922867177149E-2</v>
      </c>
      <c r="V20">
        <f t="shared" si="10"/>
        <v>8.788644656370459E-2</v>
      </c>
      <c r="W20">
        <f t="shared" si="3"/>
        <v>6.78864465637046E-2</v>
      </c>
      <c r="X20">
        <f t="shared" si="11"/>
        <v>0.13947313057684887</v>
      </c>
      <c r="Y20">
        <f t="shared" si="12"/>
        <v>0.11947313057684887</v>
      </c>
      <c r="Z20">
        <v>0.8</v>
      </c>
      <c r="AA20" s="9"/>
      <c r="AB20">
        <f t="shared" si="13"/>
        <v>5.1216050513581413E-2</v>
      </c>
      <c r="AC20">
        <f t="shared" si="14"/>
        <v>5.0816050513581408E-2</v>
      </c>
      <c r="AD20">
        <f t="shared" si="15"/>
        <v>8.7983574210108856E-2</v>
      </c>
      <c r="AE20">
        <f t="shared" si="16"/>
        <v>6.7983574210108852E-2</v>
      </c>
      <c r="AF20">
        <f t="shared" si="17"/>
        <v>0.13957025822325314</v>
      </c>
      <c r="AG20">
        <f t="shared" si="18"/>
        <v>0.11957025822325314</v>
      </c>
      <c r="AH20">
        <v>0.8</v>
      </c>
    </row>
    <row r="21" spans="2:34" x14ac:dyDescent="0.3">
      <c r="T21">
        <f t="shared" si="8"/>
        <v>6.129047938056896E-2</v>
      </c>
      <c r="U21">
        <f t="shared" si="9"/>
        <v>6.0890479380568956E-2</v>
      </c>
      <c r="V21">
        <f t="shared" si="10"/>
        <v>9.8633751558986502E-2</v>
      </c>
      <c r="W21">
        <f t="shared" si="3"/>
        <v>7.8633751558986498E-2</v>
      </c>
      <c r="X21">
        <f t="shared" si="11"/>
        <v>0.15064189851312221</v>
      </c>
      <c r="Y21">
        <f t="shared" si="12"/>
        <v>0.13064189851312222</v>
      </c>
      <c r="Z21">
        <v>0.9</v>
      </c>
      <c r="AA21" s="9"/>
      <c r="AB21">
        <f t="shared" si="13"/>
        <v>6.1387607026973212E-2</v>
      </c>
      <c r="AC21">
        <f t="shared" si="14"/>
        <v>6.0987607026973215E-2</v>
      </c>
      <c r="AD21">
        <f t="shared" si="15"/>
        <v>9.8730879205390754E-2</v>
      </c>
      <c r="AE21">
        <f t="shared" si="16"/>
        <v>7.8730879205390764E-2</v>
      </c>
      <c r="AF21">
        <f t="shared" si="17"/>
        <v>0.1507390261595265</v>
      </c>
      <c r="AG21">
        <f t="shared" si="18"/>
        <v>0.13073902615952648</v>
      </c>
      <c r="AH21">
        <v>0.9</v>
      </c>
    </row>
    <row r="22" spans="2:34" x14ac:dyDescent="0.3">
      <c r="T22">
        <f t="shared" si="8"/>
        <v>7.2658689601418622E-2</v>
      </c>
      <c r="U22">
        <f t="shared" si="9"/>
        <v>7.2258689601418624E-2</v>
      </c>
      <c r="V22">
        <f t="shared" si="10"/>
        <v>0.11064544537724275</v>
      </c>
      <c r="W22">
        <f t="shared" si="3"/>
        <v>9.0645445377242742E-2</v>
      </c>
      <c r="X22">
        <f t="shared" si="11"/>
        <v>0.16312463914778069</v>
      </c>
      <c r="Y22">
        <f t="shared" si="12"/>
        <v>0.14312463914778067</v>
      </c>
      <c r="Z22">
        <v>1</v>
      </c>
      <c r="AA22" s="9"/>
      <c r="AB22">
        <f t="shared" si="13"/>
        <v>7.2755817247822874E-2</v>
      </c>
      <c r="AC22">
        <f t="shared" si="14"/>
        <v>7.2355817247822876E-2</v>
      </c>
      <c r="AD22">
        <f t="shared" si="15"/>
        <v>0.110742573023647</v>
      </c>
      <c r="AE22">
        <f t="shared" si="16"/>
        <v>9.0742573023646994E-2</v>
      </c>
      <c r="AF22">
        <f t="shared" si="17"/>
        <v>0.16322176679418493</v>
      </c>
      <c r="AG22">
        <f t="shared" si="18"/>
        <v>0.14322176679418494</v>
      </c>
      <c r="AH22">
        <v>1</v>
      </c>
    </row>
    <row r="23" spans="2:34" x14ac:dyDescent="0.3">
      <c r="T23">
        <f t="shared" si="8"/>
        <v>8.5223553529726159E-2</v>
      </c>
      <c r="U23">
        <f t="shared" si="9"/>
        <v>8.4823553529726162E-2</v>
      </c>
      <c r="V23">
        <f t="shared" si="10"/>
        <v>0.12392152801847335</v>
      </c>
      <c r="W23">
        <f t="shared" si="3"/>
        <v>0.10392152801847335</v>
      </c>
      <c r="X23">
        <f t="shared" si="11"/>
        <v>0.17692135248082425</v>
      </c>
      <c r="Y23">
        <f t="shared" si="12"/>
        <v>0.15692135248082423</v>
      </c>
      <c r="Z23">
        <v>1.1000000000000001</v>
      </c>
      <c r="AA23" s="9"/>
      <c r="AB23">
        <f t="shared" si="13"/>
        <v>8.5320681176130425E-2</v>
      </c>
      <c r="AC23">
        <f t="shared" si="14"/>
        <v>8.4920681176130428E-2</v>
      </c>
      <c r="AD23">
        <f t="shared" si="15"/>
        <v>0.1240186556648776</v>
      </c>
      <c r="AE23">
        <f t="shared" si="16"/>
        <v>0.10401865566487761</v>
      </c>
      <c r="AF23">
        <f t="shared" si="17"/>
        <v>0.17701848012722851</v>
      </c>
      <c r="AG23">
        <f t="shared" si="18"/>
        <v>0.15701848012722852</v>
      </c>
      <c r="AH23">
        <v>1.1000000000000001</v>
      </c>
    </row>
    <row r="24" spans="2:34" x14ac:dyDescent="0.3">
      <c r="T24">
        <f t="shared" si="8"/>
        <v>9.8985071165491531E-2</v>
      </c>
      <c r="U24">
        <f t="shared" si="9"/>
        <v>9.8585071165491533E-2</v>
      </c>
      <c r="V24">
        <f t="shared" si="10"/>
        <v>0.13846199948267829</v>
      </c>
      <c r="W24">
        <f t="shared" si="3"/>
        <v>0.11846199948267827</v>
      </c>
      <c r="X24">
        <f t="shared" si="11"/>
        <v>0.1920320385122529</v>
      </c>
      <c r="Y24">
        <f t="shared" si="12"/>
        <v>0.1720320385122529</v>
      </c>
      <c r="Z24">
        <v>1.2</v>
      </c>
      <c r="AA24" s="9"/>
      <c r="AB24">
        <f t="shared" si="13"/>
        <v>9.9082198811895797E-2</v>
      </c>
      <c r="AC24">
        <f t="shared" si="14"/>
        <v>9.8682198811895799E-2</v>
      </c>
      <c r="AD24">
        <f t="shared" si="15"/>
        <v>0.13855912712908253</v>
      </c>
      <c r="AE24">
        <f t="shared" si="16"/>
        <v>0.11855912712908254</v>
      </c>
      <c r="AF24">
        <f t="shared" si="17"/>
        <v>0.19212916615865716</v>
      </c>
      <c r="AG24">
        <f t="shared" si="18"/>
        <v>0.17212916615865714</v>
      </c>
      <c r="AH24">
        <v>1.2</v>
      </c>
    </row>
    <row r="25" spans="2:34" x14ac:dyDescent="0.3">
      <c r="T25">
        <f t="shared" si="8"/>
        <v>0.11394324250871478</v>
      </c>
      <c r="U25">
        <f t="shared" si="9"/>
        <v>0.11354324250871478</v>
      </c>
      <c r="V25">
        <f t="shared" si="10"/>
        <v>0.15426685976985755</v>
      </c>
      <c r="W25">
        <f t="shared" si="3"/>
        <v>0.13426685976985755</v>
      </c>
      <c r="X25">
        <f t="shared" si="11"/>
        <v>0.20845669724206667</v>
      </c>
      <c r="Y25">
        <f t="shared" si="12"/>
        <v>0.18845669724206665</v>
      </c>
      <c r="Z25">
        <v>1.3</v>
      </c>
      <c r="AA25" s="9"/>
      <c r="AB25">
        <f t="shared" si="13"/>
        <v>0.11404037015511904</v>
      </c>
      <c r="AC25">
        <f t="shared" si="14"/>
        <v>0.11364037015511905</v>
      </c>
      <c r="AD25">
        <f t="shared" si="15"/>
        <v>0.15436398741626181</v>
      </c>
      <c r="AE25">
        <f t="shared" si="16"/>
        <v>0.13436398741626182</v>
      </c>
      <c r="AF25">
        <f t="shared" si="17"/>
        <v>0.20855382488847093</v>
      </c>
      <c r="AG25">
        <f t="shared" si="18"/>
        <v>0.18855382488847094</v>
      </c>
      <c r="AH25">
        <v>1.3</v>
      </c>
    </row>
    <row r="26" spans="2:34" x14ac:dyDescent="0.3">
      <c r="D26" s="12" t="s">
        <v>12</v>
      </c>
      <c r="E26" s="12"/>
      <c r="F26" s="12"/>
      <c r="G26" s="12"/>
      <c r="H26" s="12"/>
      <c r="I26" s="12"/>
      <c r="T26">
        <f t="shared" si="8"/>
        <v>0.13009806755939587</v>
      </c>
      <c r="U26">
        <f t="shared" si="9"/>
        <v>0.12969806755939586</v>
      </c>
      <c r="V26">
        <f t="shared" si="10"/>
        <v>0.17133610888001116</v>
      </c>
      <c r="W26">
        <f t="shared" si="3"/>
        <v>0.15133610888001114</v>
      </c>
      <c r="X26">
        <f t="shared" si="11"/>
        <v>0.22619532867026548</v>
      </c>
      <c r="Y26">
        <f t="shared" si="12"/>
        <v>0.20619532867026549</v>
      </c>
      <c r="Z26">
        <v>1.4</v>
      </c>
      <c r="AA26" s="9"/>
      <c r="AB26">
        <f t="shared" si="13"/>
        <v>0.13019519520580011</v>
      </c>
      <c r="AC26">
        <f t="shared" si="14"/>
        <v>0.12979519520580013</v>
      </c>
      <c r="AD26">
        <f t="shared" si="15"/>
        <v>0.1714332365264154</v>
      </c>
      <c r="AE26">
        <f t="shared" si="16"/>
        <v>0.15143323652641541</v>
      </c>
      <c r="AF26">
        <f t="shared" si="17"/>
        <v>0.22629245631666978</v>
      </c>
      <c r="AG26">
        <f t="shared" si="18"/>
        <v>0.20629245631666976</v>
      </c>
      <c r="AH26">
        <v>1.4</v>
      </c>
    </row>
    <row r="27" spans="2:34" x14ac:dyDescent="0.3">
      <c r="F27" s="10"/>
      <c r="G27" s="10"/>
      <c r="H27" s="10"/>
      <c r="I27" s="10"/>
      <c r="T27">
        <f t="shared" si="8"/>
        <v>0.14744954631753485</v>
      </c>
      <c r="U27">
        <f t="shared" si="9"/>
        <v>0.14704954631753483</v>
      </c>
      <c r="V27">
        <f t="shared" si="10"/>
        <v>0.18966974681313914</v>
      </c>
      <c r="W27">
        <f t="shared" si="3"/>
        <v>0.16966974681313912</v>
      </c>
      <c r="X27">
        <f t="shared" si="11"/>
        <v>0.24524793279684948</v>
      </c>
      <c r="Y27">
        <f t="shared" si="12"/>
        <v>0.22524793279684946</v>
      </c>
      <c r="Z27">
        <v>1.5</v>
      </c>
      <c r="AA27" s="9"/>
      <c r="AB27">
        <f t="shared" si="13"/>
        <v>0.14754667396393908</v>
      </c>
      <c r="AC27">
        <f t="shared" si="14"/>
        <v>0.1471466739639391</v>
      </c>
      <c r="AD27">
        <f t="shared" si="15"/>
        <v>0.18976687445954338</v>
      </c>
      <c r="AE27">
        <f t="shared" si="16"/>
        <v>0.16976687445954339</v>
      </c>
      <c r="AF27">
        <f t="shared" si="17"/>
        <v>0.24534506044325372</v>
      </c>
      <c r="AG27">
        <f t="shared" si="18"/>
        <v>0.22534506044325373</v>
      </c>
      <c r="AH27">
        <v>1.5</v>
      </c>
    </row>
    <row r="28" spans="2:34" x14ac:dyDescent="0.3">
      <c r="E28" t="s">
        <v>13</v>
      </c>
      <c r="F28" t="s">
        <v>14</v>
      </c>
      <c r="T28">
        <f t="shared" si="8"/>
        <v>0.16599767878313171</v>
      </c>
      <c r="U28">
        <f t="shared" si="9"/>
        <v>0.1655976787831317</v>
      </c>
      <c r="V28">
        <f t="shared" si="10"/>
        <v>0.20926777356924148</v>
      </c>
      <c r="W28">
        <f t="shared" si="3"/>
        <v>0.18926777356924146</v>
      </c>
      <c r="X28">
        <f t="shared" si="11"/>
        <v>0.2656145096218186</v>
      </c>
      <c r="Y28">
        <f t="shared" si="12"/>
        <v>0.24561450962181858</v>
      </c>
      <c r="Z28">
        <v>1.6</v>
      </c>
      <c r="AA28" s="9"/>
      <c r="AB28">
        <f t="shared" si="13"/>
        <v>0.16609480642953595</v>
      </c>
      <c r="AC28">
        <f t="shared" si="14"/>
        <v>0.16569480642953596</v>
      </c>
      <c r="AD28">
        <f t="shared" si="15"/>
        <v>0.20936490121564572</v>
      </c>
      <c r="AE28">
        <f t="shared" si="16"/>
        <v>0.18936490121564573</v>
      </c>
      <c r="AF28">
        <f t="shared" si="17"/>
        <v>0.26571163726822283</v>
      </c>
      <c r="AG28">
        <f t="shared" si="18"/>
        <v>0.24571163726822284</v>
      </c>
      <c r="AH28">
        <v>1.6</v>
      </c>
    </row>
    <row r="29" spans="2:34" x14ac:dyDescent="0.3">
      <c r="E29">
        <v>59000</v>
      </c>
      <c r="F29">
        <v>95</v>
      </c>
      <c r="T29">
        <f t="shared" si="8"/>
        <v>0.18574246495618635</v>
      </c>
      <c r="U29">
        <f t="shared" si="9"/>
        <v>0.18534246495618634</v>
      </c>
      <c r="V29">
        <f t="shared" si="10"/>
        <v>0.23013018914831807</v>
      </c>
      <c r="W29">
        <f t="shared" si="3"/>
        <v>0.21013018914831805</v>
      </c>
      <c r="X29">
        <f t="shared" si="11"/>
        <v>0.28729505914517267</v>
      </c>
      <c r="Y29">
        <f t="shared" si="12"/>
        <v>0.26729505914517271</v>
      </c>
      <c r="Z29">
        <v>1.7</v>
      </c>
      <c r="AA29" s="9"/>
      <c r="AB29">
        <f t="shared" si="13"/>
        <v>0.18583959260259059</v>
      </c>
      <c r="AC29">
        <f t="shared" si="14"/>
        <v>0.1854395926025906</v>
      </c>
      <c r="AD29">
        <f t="shared" si="15"/>
        <v>0.2302273167947223</v>
      </c>
      <c r="AE29">
        <f t="shared" si="16"/>
        <v>0.21022731679472231</v>
      </c>
      <c r="AF29">
        <f t="shared" si="17"/>
        <v>0.28739218679157696</v>
      </c>
      <c r="AG29">
        <f t="shared" si="18"/>
        <v>0.26739218679157695</v>
      </c>
      <c r="AH29">
        <v>1.7</v>
      </c>
    </row>
    <row r="30" spans="2:34" x14ac:dyDescent="0.3">
      <c r="D30" t="s">
        <v>15</v>
      </c>
      <c r="E30" s="10">
        <f>E29/F29</f>
        <v>621.0526315789474</v>
      </c>
      <c r="F30" s="10"/>
      <c r="H30" s="10"/>
      <c r="I30" s="10"/>
      <c r="T30">
        <f t="shared" si="8"/>
        <v>0.20668390483669893</v>
      </c>
      <c r="U30">
        <f t="shared" si="9"/>
        <v>0.20628390483669892</v>
      </c>
      <c r="V30">
        <f t="shared" si="10"/>
        <v>0.25225699355036912</v>
      </c>
      <c r="W30">
        <f t="shared" si="3"/>
        <v>0.23225699355036911</v>
      </c>
      <c r="X30">
        <f t="shared" si="11"/>
        <v>0.31028958136691198</v>
      </c>
      <c r="Y30">
        <f t="shared" si="12"/>
        <v>0.29028958136691196</v>
      </c>
      <c r="Z30">
        <v>1.8</v>
      </c>
      <c r="AA30" s="9"/>
      <c r="AB30">
        <f t="shared" si="13"/>
        <v>0.20678103248310317</v>
      </c>
      <c r="AC30">
        <f t="shared" si="14"/>
        <v>0.20638103248310319</v>
      </c>
      <c r="AD30">
        <f t="shared" si="15"/>
        <v>0.25235412119677336</v>
      </c>
      <c r="AE30">
        <f t="shared" si="16"/>
        <v>0.23235412119677334</v>
      </c>
      <c r="AF30">
        <f t="shared" si="17"/>
        <v>0.31038670901331622</v>
      </c>
      <c r="AG30">
        <f t="shared" si="18"/>
        <v>0.2903867090133162</v>
      </c>
      <c r="AH30">
        <v>1.8</v>
      </c>
    </row>
    <row r="36" spans="5:10" x14ac:dyDescent="0.3">
      <c r="E36" s="12" t="s">
        <v>16</v>
      </c>
      <c r="F36" s="12"/>
      <c r="G36" s="12"/>
      <c r="H36" s="12"/>
      <c r="I36" s="12"/>
      <c r="J36" s="12"/>
    </row>
    <row r="37" spans="5:10" x14ac:dyDescent="0.3">
      <c r="G37" s="10"/>
      <c r="H37" s="10"/>
      <c r="I37" s="10"/>
      <c r="J37" s="10"/>
    </row>
    <row r="38" spans="5:10" x14ac:dyDescent="0.3">
      <c r="F38" t="s">
        <v>13</v>
      </c>
      <c r="G38" t="s">
        <v>14</v>
      </c>
    </row>
    <row r="39" spans="5:10" x14ac:dyDescent="0.3">
      <c r="F39">
        <v>80000</v>
      </c>
      <c r="G39">
        <v>105.4</v>
      </c>
    </row>
    <row r="40" spans="5:10" x14ac:dyDescent="0.3">
      <c r="E40" t="s">
        <v>15</v>
      </c>
      <c r="F40" s="10">
        <f>F39/G39</f>
        <v>759.01328273244781</v>
      </c>
      <c r="G40" s="10"/>
      <c r="I40" s="10"/>
      <c r="J40" s="10"/>
    </row>
    <row r="51" spans="4:17" x14ac:dyDescent="0.3">
      <c r="D51" s="12" t="s">
        <v>12</v>
      </c>
      <c r="E51" s="12"/>
      <c r="F51" s="12"/>
      <c r="G51" s="12"/>
      <c r="H51" s="12"/>
      <c r="I51" s="12"/>
      <c r="L51" s="12" t="s">
        <v>16</v>
      </c>
      <c r="M51" s="12"/>
      <c r="N51" s="12"/>
      <c r="O51" s="12"/>
      <c r="P51" s="12"/>
      <c r="Q51" s="12"/>
    </row>
    <row r="52" spans="4:17" x14ac:dyDescent="0.3">
      <c r="F52" s="10" t="s">
        <v>20</v>
      </c>
      <c r="G52" s="10"/>
      <c r="H52" s="10" t="s">
        <v>21</v>
      </c>
      <c r="I52" s="10"/>
      <c r="N52" s="10" t="s">
        <v>20</v>
      </c>
      <c r="O52" s="10"/>
      <c r="P52" s="10" t="s">
        <v>21</v>
      </c>
      <c r="Q52" s="10"/>
    </row>
    <row r="53" spans="4:17" x14ac:dyDescent="0.3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3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3">
      <c r="D55" t="s">
        <v>24</v>
      </c>
      <c r="F55" s="10">
        <f>10^(F54+G54*LOG(E54))</f>
        <v>3588.5867438252376</v>
      </c>
      <c r="G55" s="10"/>
      <c r="H55" s="10">
        <f>10^(H54+I54*LOG(E54))</f>
        <v>4100.4228968950847</v>
      </c>
      <c r="I55" s="10"/>
      <c r="L55" t="s">
        <v>24</v>
      </c>
      <c r="N55" s="10">
        <f>10^(N54+O54*LOG(M54))</f>
        <v>4437.9855508266965</v>
      </c>
      <c r="O55" s="10"/>
      <c r="P55" s="10">
        <f>10^(P54+Q54*LOG(M54))</f>
        <v>5157.236755434762</v>
      </c>
      <c r="Q55" s="10"/>
    </row>
    <row r="56" spans="4:17" x14ac:dyDescent="0.3">
      <c r="D56" t="s">
        <v>25</v>
      </c>
      <c r="F56" s="10">
        <f>(F55+H55)/2</f>
        <v>3844.5048203601609</v>
      </c>
      <c r="G56" s="10"/>
      <c r="H56" s="10"/>
      <c r="I56" s="10"/>
      <c r="L56" t="s">
        <v>25</v>
      </c>
      <c r="N56" s="10">
        <f>(N55+P55)/2</f>
        <v>4797.6111531307288</v>
      </c>
      <c r="O56" s="10"/>
      <c r="P56" s="10"/>
      <c r="Q56" s="10"/>
    </row>
    <row r="65" spans="8:19" x14ac:dyDescent="0.3">
      <c r="H65" s="10" t="s">
        <v>26</v>
      </c>
      <c r="I65" s="10"/>
      <c r="J65" s="10"/>
      <c r="K65" s="10"/>
    </row>
    <row r="66" spans="8:19" x14ac:dyDescent="0.3">
      <c r="H66" s="6"/>
      <c r="I66" s="6"/>
      <c r="J66" s="6" t="s">
        <v>44</v>
      </c>
      <c r="K66" s="6" t="s">
        <v>27</v>
      </c>
      <c r="P66" s="10" t="s">
        <v>28</v>
      </c>
      <c r="Q66" s="10"/>
      <c r="R66" s="10"/>
      <c r="S66" s="10"/>
    </row>
    <row r="67" spans="8:19" x14ac:dyDescent="0.3">
      <c r="H67" s="11" t="s">
        <v>29</v>
      </c>
      <c r="I67" s="3" t="s">
        <v>30</v>
      </c>
      <c r="J67" s="2">
        <v>0</v>
      </c>
      <c r="K67" s="2">
        <v>0</v>
      </c>
      <c r="P67" s="6"/>
      <c r="Q67" s="6"/>
      <c r="R67" s="6" t="s">
        <v>44</v>
      </c>
      <c r="S67" s="6" t="s">
        <v>27</v>
      </c>
    </row>
    <row r="68" spans="8:19" x14ac:dyDescent="0.3">
      <c r="H68" s="11"/>
      <c r="I68" s="3" t="s">
        <v>31</v>
      </c>
      <c r="J68" s="2">
        <v>1.4999999999999999E-2</v>
      </c>
      <c r="K68" s="2">
        <v>1.4999999999999999E-2</v>
      </c>
      <c r="P68" s="11" t="s">
        <v>29</v>
      </c>
      <c r="Q68" s="3" t="s">
        <v>30</v>
      </c>
      <c r="R68" s="2">
        <v>0</v>
      </c>
      <c r="S68" s="2">
        <v>0</v>
      </c>
    </row>
    <row r="69" spans="8:19" x14ac:dyDescent="0.3">
      <c r="H69" s="11"/>
      <c r="I69" s="3" t="s">
        <v>32</v>
      </c>
      <c r="J69" s="2">
        <v>6.5000000000000002E-2</v>
      </c>
      <c r="K69" s="2">
        <v>6.5000000000000002E-2</v>
      </c>
      <c r="P69" s="11"/>
      <c r="Q69" s="3" t="s">
        <v>31</v>
      </c>
      <c r="R69" s="2">
        <v>0.01</v>
      </c>
      <c r="S69" s="2">
        <v>0.01</v>
      </c>
    </row>
    <row r="70" spans="8:19" x14ac:dyDescent="0.3">
      <c r="H70" s="11"/>
      <c r="I70" s="3" t="s">
        <v>43</v>
      </c>
      <c r="J70" s="2">
        <v>0.02</v>
      </c>
      <c r="K70" s="2">
        <v>0.02</v>
      </c>
      <c r="P70" s="11"/>
      <c r="Q70" s="3" t="s">
        <v>32</v>
      </c>
      <c r="R70" s="2">
        <v>5.5E-2</v>
      </c>
      <c r="S70" s="2">
        <v>5.5E-2</v>
      </c>
    </row>
    <row r="71" spans="8:19" x14ac:dyDescent="0.3">
      <c r="H71" s="11" t="s">
        <v>34</v>
      </c>
      <c r="P71" s="11"/>
      <c r="Q71" s="3" t="s">
        <v>33</v>
      </c>
      <c r="R71" s="2">
        <v>1.4999999999999999E-2</v>
      </c>
      <c r="S71" s="2">
        <v>1.4999999999999999E-2</v>
      </c>
    </row>
    <row r="72" spans="8:19" x14ac:dyDescent="0.3">
      <c r="H72" s="11"/>
      <c r="P72" s="11" t="s">
        <v>34</v>
      </c>
    </row>
    <row r="73" spans="8:19" x14ac:dyDescent="0.3">
      <c r="H73" s="11"/>
      <c r="J73" s="2">
        <v>4.0000000000000002E-4</v>
      </c>
      <c r="K73" s="2">
        <v>4.0000000000000002E-4</v>
      </c>
      <c r="P73" s="11"/>
    </row>
    <row r="74" spans="8:19" x14ac:dyDescent="0.3">
      <c r="H74" s="11"/>
      <c r="P74" s="11"/>
      <c r="R74" s="2">
        <v>4.0000000000000002E-4</v>
      </c>
      <c r="S74" s="2">
        <v>4.0000000000000002E-4</v>
      </c>
    </row>
    <row r="75" spans="8:19" x14ac:dyDescent="0.3">
      <c r="P75" s="11"/>
    </row>
    <row r="83" spans="9:12" x14ac:dyDescent="0.3">
      <c r="I83" s="10" t="s">
        <v>35</v>
      </c>
      <c r="J83" s="10"/>
      <c r="K83" s="10"/>
      <c r="L83" s="10"/>
    </row>
    <row r="84" spans="9:12" x14ac:dyDescent="0.3">
      <c r="I84" s="6"/>
      <c r="J84" s="6"/>
      <c r="K84" s="6" t="s">
        <v>44</v>
      </c>
      <c r="L84" s="6" t="s">
        <v>27</v>
      </c>
    </row>
    <row r="85" spans="9:12" x14ac:dyDescent="0.3">
      <c r="I85" s="11" t="s">
        <v>29</v>
      </c>
      <c r="J85" s="3" t="s">
        <v>30</v>
      </c>
      <c r="K85" s="2">
        <v>0</v>
      </c>
      <c r="L85" s="2">
        <v>0</v>
      </c>
    </row>
    <row r="86" spans="9:12" x14ac:dyDescent="0.3">
      <c r="I86" s="11"/>
      <c r="J86" s="3" t="s">
        <v>31</v>
      </c>
      <c r="K86" s="2">
        <v>0.02</v>
      </c>
      <c r="L86" s="2">
        <v>0.02</v>
      </c>
    </row>
    <row r="87" spans="9:12" x14ac:dyDescent="0.3">
      <c r="I87" s="11"/>
      <c r="J87" s="3" t="s">
        <v>32</v>
      </c>
      <c r="K87" s="2">
        <v>7.4999999999999997E-2</v>
      </c>
      <c r="L87" s="2">
        <v>7.4999999999999997E-2</v>
      </c>
    </row>
    <row r="88" spans="9:12" x14ac:dyDescent="0.3">
      <c r="I88" s="11"/>
      <c r="J88" s="3" t="s">
        <v>33</v>
      </c>
      <c r="K88" s="2">
        <v>2.5000000000000001E-2</v>
      </c>
      <c r="L88" s="2">
        <v>2.5000000000000001E-2</v>
      </c>
    </row>
    <row r="89" spans="9:12" x14ac:dyDescent="0.3">
      <c r="I89" s="11" t="s">
        <v>34</v>
      </c>
    </row>
    <row r="90" spans="9:12" x14ac:dyDescent="0.3">
      <c r="I90" s="11"/>
    </row>
    <row r="91" spans="9:12" x14ac:dyDescent="0.3">
      <c r="I91" s="11"/>
      <c r="K91" s="2">
        <v>4.0000000000000002E-4</v>
      </c>
      <c r="L91" s="2">
        <v>4.0000000000000002E-4</v>
      </c>
    </row>
    <row r="92" spans="9:12" x14ac:dyDescent="0.3">
      <c r="I92" s="11"/>
    </row>
  </sheetData>
  <mergeCells count="31"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  <mergeCell ref="F52:G52"/>
    <mergeCell ref="H52:I52"/>
    <mergeCell ref="N52:O52"/>
    <mergeCell ref="P52:Q52"/>
    <mergeCell ref="F55:G55"/>
    <mergeCell ref="H55:I55"/>
    <mergeCell ref="N55:O55"/>
    <mergeCell ref="P55:Q55"/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703B-3881-420A-910E-5905F1A65332}">
  <dimension ref="A1:AN92"/>
  <sheetViews>
    <sheetView zoomScale="85" zoomScaleNormal="85" workbookViewId="0">
      <selection activeCell="C13" sqref="C13:D14"/>
    </sheetView>
  </sheetViews>
  <sheetFormatPr defaultRowHeight="14.4" x14ac:dyDescent="0.3"/>
  <cols>
    <col min="2" max="2" width="11.6640625" customWidth="1"/>
    <col min="6" max="6" width="11.44140625" customWidth="1"/>
    <col min="7" max="7" width="11.5546875" customWidth="1"/>
    <col min="8" max="8" width="28" customWidth="1"/>
    <col min="9" max="9" width="17.5546875" customWidth="1"/>
    <col min="12" max="12" width="30.5546875" customWidth="1"/>
    <col min="13" max="13" width="17.109375" customWidth="1"/>
    <col min="14" max="14" width="16" customWidth="1"/>
    <col min="15" max="15" width="22.44140625" customWidth="1"/>
    <col min="16" max="16" width="25.88671875" customWidth="1"/>
    <col min="17" max="17" width="10.6640625" customWidth="1"/>
    <col min="20" max="20" width="20.6640625" customWidth="1"/>
    <col min="21" max="21" width="29.6640625" customWidth="1"/>
    <col min="22" max="22" width="45.33203125" customWidth="1"/>
    <col min="23" max="23" width="40.5546875" customWidth="1"/>
    <col min="24" max="24" width="41.44140625" customWidth="1"/>
    <col min="25" max="25" width="43.5546875" customWidth="1"/>
    <col min="28" max="28" width="17.44140625" customWidth="1"/>
    <col min="29" max="29" width="28.44140625" customWidth="1"/>
    <col min="30" max="30" width="38.88671875" customWidth="1"/>
    <col min="31" max="31" width="38.33203125" customWidth="1"/>
    <col min="32" max="32" width="38.5546875" customWidth="1"/>
    <col min="33" max="33" width="47.88671875" customWidth="1"/>
    <col min="34" max="34" width="8.6640625" customWidth="1"/>
  </cols>
  <sheetData>
    <row r="1" spans="1:40" x14ac:dyDescent="0.3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46</v>
      </c>
      <c r="N1" s="4" t="s">
        <v>47</v>
      </c>
      <c r="O1" s="4" t="s">
        <v>50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54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40" x14ac:dyDescent="0.3">
      <c r="A2" s="3">
        <v>8.9999999999999993E-3</v>
      </c>
      <c r="B2" s="2">
        <v>-2.0457999999999998</v>
      </c>
      <c r="C2" s="2">
        <v>1</v>
      </c>
      <c r="D2" s="1">
        <f>10^(B2+C2*LOG(C13))</f>
        <v>34.597156792394394</v>
      </c>
      <c r="E2" s="1">
        <f>10^(B2+C2*LOG(D13))</f>
        <v>43.174274204253528</v>
      </c>
      <c r="F2" s="1">
        <f>D2/C14</f>
        <v>5.0878171753521169E-2</v>
      </c>
      <c r="G2" s="1">
        <f>E2/$D$14</f>
        <v>5.1275860100063575E-2</v>
      </c>
      <c r="H2" s="5">
        <f xml:space="preserve"> 1/(4 * F2 / (PI() * $C$15 * $C$16))^0.5</f>
        <v>8.8161491644204499</v>
      </c>
      <c r="I2" s="5">
        <f>1/(4*G2/(PI()*$D$15*$D$16))^0.5</f>
        <v>8.7818942105911511</v>
      </c>
      <c r="L2" s="3" t="s">
        <v>38</v>
      </c>
      <c r="M2">
        <f xml:space="preserve"> F9+K91</f>
        <v>1.1706586173319957E-2</v>
      </c>
      <c r="N2">
        <f xml:space="preserve"> G9+L91</f>
        <v>1.1794963907922725E-2</v>
      </c>
      <c r="O2">
        <f xml:space="preserve"> 1/(PI() * C15 * C16)</f>
        <v>6.3219441148717109E-2</v>
      </c>
      <c r="P2">
        <f xml:space="preserve"> 1/(PI() * D15 * D16)</f>
        <v>6.3219441148717109E-2</v>
      </c>
      <c r="T2">
        <f xml:space="preserve"> $M$2 + $O$2*Z2^2</f>
        <v>7.492602732203707E-2</v>
      </c>
      <c r="U2">
        <f xml:space="preserve"> $M$3 + $O$3*Z2^2</f>
        <v>7.4526027322037072E-2</v>
      </c>
      <c r="V2">
        <f xml:space="preserve"> $M$4 + $O$4*Z2^2</f>
        <v>0.12331919379096011</v>
      </c>
      <c r="W2">
        <f t="shared" ref="W2:W30" si="0" xml:space="preserve"> $M$5 + $O$5*Z2^2</f>
        <v>9.8319193790960102E-2</v>
      </c>
      <c r="X2">
        <f xml:space="preserve"> $M$6 + $O$6*Z2^2</f>
        <v>0.18111138577502844</v>
      </c>
      <c r="Y2">
        <f xml:space="preserve"> $M$7 + $O$7*Z2^2</f>
        <v>0.15611138577502845</v>
      </c>
      <c r="Z2">
        <v>-1</v>
      </c>
      <c r="AA2" s="9"/>
      <c r="AB2">
        <f xml:space="preserve"> $N$2 + $P$2*AH2^2</f>
        <v>7.5014405056639838E-2</v>
      </c>
      <c r="AC2">
        <f xml:space="preserve"> $N$3 + $P$3*AH2^2</f>
        <v>7.461440505663984E-2</v>
      </c>
      <c r="AD2">
        <f xml:space="preserve"> $N$4 + $P$4*AH2^2</f>
        <v>0.12340757152556288</v>
      </c>
      <c r="AE2">
        <f xml:space="preserve"> $N$5 + $P$5*AH2^2</f>
        <v>9.840757152556287E-2</v>
      </c>
      <c r="AF2">
        <f xml:space="preserve"> $N$6 + $P$6*AH2^2</f>
        <v>0.18119976350963121</v>
      </c>
      <c r="AG2">
        <f xml:space="preserve"> $N$7 + $P$7*AH2^2</f>
        <v>0.15619976350963122</v>
      </c>
      <c r="AH2">
        <v>-1</v>
      </c>
      <c r="AN2">
        <v>1</v>
      </c>
    </row>
    <row r="3" spans="1:40" x14ac:dyDescent="0.3">
      <c r="A3" s="3">
        <v>8.0000000000000002E-3</v>
      </c>
      <c r="B3" s="2">
        <v>-2.0969000000000002</v>
      </c>
      <c r="C3" s="2">
        <v>1</v>
      </c>
      <c r="D3" s="1">
        <f>10^(B3+C3*LOG(C13))</f>
        <v>30.756747676224666</v>
      </c>
      <c r="E3" s="1">
        <f>10^(B3+C3*LOG(D13))</f>
        <v>38.381774137471254</v>
      </c>
      <c r="F3" s="1">
        <f>D3/$C$14</f>
        <v>4.5230511288565686E-2</v>
      </c>
      <c r="G3" s="1">
        <f t="shared" ref="G3:G6" si="1">E3/$D$14</f>
        <v>4.5584054795096501E-2</v>
      </c>
      <c r="H3" s="5">
        <f t="shared" ref="H3:H7" si="2" xml:space="preserve"> 1/(4 * F3 / (PI() * $C$15 * $C$16))^0.5</f>
        <v>9.3503728651635445</v>
      </c>
      <c r="I3" s="5">
        <f t="shared" ref="I3:I7" si="3">1/(4*G3/(PI()*$D$15*$D$16))^0.5</f>
        <v>9.3140421968854348</v>
      </c>
      <c r="L3" s="3" t="s">
        <v>67</v>
      </c>
      <c r="M3">
        <f xml:space="preserve"> F9</f>
        <v>1.1306586173319958E-2</v>
      </c>
      <c r="N3">
        <f>G9</f>
        <v>1.1394963907922726E-2</v>
      </c>
      <c r="O3">
        <f xml:space="preserve"> 1/(PI() * C15 * C16)</f>
        <v>6.3219441148717109E-2</v>
      </c>
      <c r="P3">
        <f xml:space="preserve"> 1/(PI() * D15 * D16)</f>
        <v>6.3219441148717109E-2</v>
      </c>
      <c r="T3">
        <f t="shared" ref="T3:T30" si="4" xml:space="preserve"> $M$2 + $O$2*Z3^2</f>
        <v>6.2914333503780825E-2</v>
      </c>
      <c r="U3">
        <f t="shared" ref="U3:U30" si="5" xml:space="preserve"> $M$3 + $O$3*Z3^2</f>
        <v>6.2514333503780828E-2</v>
      </c>
      <c r="V3">
        <f t="shared" ref="V3:V30" si="6" xml:space="preserve"> $M$4 + $O$4*Z3^2</f>
        <v>0.11058679834360849</v>
      </c>
      <c r="W3">
        <f t="shared" si="0"/>
        <v>8.5586798343608494E-2</v>
      </c>
      <c r="X3">
        <f t="shared" ref="X3:X30" si="7" xml:space="preserve"> $M$6 + $O$6*Z3^2</f>
        <v>0.16784847385070384</v>
      </c>
      <c r="Y3">
        <f t="shared" ref="Y3:Y30" si="8" xml:space="preserve"> $M$7 + $O$7*Z3^2</f>
        <v>0.14284847385070384</v>
      </c>
      <c r="Z3">
        <v>-0.9</v>
      </c>
      <c r="AA3" s="9"/>
      <c r="AB3">
        <f t="shared" ref="AB3:AB30" si="9" xml:space="preserve"> $N$2 + $P$2*AH3^2</f>
        <v>6.3002711238383594E-2</v>
      </c>
      <c r="AC3">
        <f t="shared" ref="AC3:AC30" si="10" xml:space="preserve"> $N$3 + $P$3*AH3^2</f>
        <v>6.2602711238383596E-2</v>
      </c>
      <c r="AD3">
        <f t="shared" ref="AD3:AD30" si="11" xml:space="preserve"> $N$4 + $P$4*AH3^2</f>
        <v>0.11067517607821126</v>
      </c>
      <c r="AE3">
        <f t="shared" ref="AE3:AE30" si="12" xml:space="preserve"> $N$5 + $P$5*AH3^2</f>
        <v>8.5675176078211263E-2</v>
      </c>
      <c r="AF3">
        <f t="shared" ref="AF3:AF30" si="13" xml:space="preserve"> $N$6 + $P$6*AH3^2</f>
        <v>0.16793685158530661</v>
      </c>
      <c r="AG3">
        <f t="shared" ref="AG3:AG30" si="14" xml:space="preserve"> $N$7 + $P$7*AH3^2</f>
        <v>0.14293685158530661</v>
      </c>
      <c r="AH3">
        <v>-0.9</v>
      </c>
    </row>
    <row r="4" spans="1:40" x14ac:dyDescent="0.3">
      <c r="A4" s="3">
        <v>7.0000000000000001E-3</v>
      </c>
      <c r="B4" s="2">
        <v>-2.1549</v>
      </c>
      <c r="C4" s="2">
        <v>1</v>
      </c>
      <c r="D4" s="1">
        <f>10^(B4+C4*LOG(C13))</f>
        <v>26.911655195460746</v>
      </c>
      <c r="E4" s="1">
        <f>10^(B4+C4*LOG(D13))</f>
        <v>33.583429634731374</v>
      </c>
      <c r="F4" s="1">
        <f t="shared" ref="F4:F8" si="15">D4/$C$14</f>
        <v>3.9575963522736388E-2</v>
      </c>
      <c r="G4" s="1">
        <f t="shared" si="1"/>
        <v>3.9885308354787853E-2</v>
      </c>
      <c r="H4" s="5">
        <f t="shared" si="2"/>
        <v>9.9960617340542299</v>
      </c>
      <c r="I4" s="5">
        <f t="shared" si="3"/>
        <v>9.9572222558660961</v>
      </c>
      <c r="L4" s="3" t="s">
        <v>41</v>
      </c>
      <c r="M4">
        <f>F9 +K86+K88</f>
        <v>5.6306586173319961E-2</v>
      </c>
      <c r="N4">
        <f xml:space="preserve"> G9+L86+L88</f>
        <v>5.6394963907922729E-2</v>
      </c>
      <c r="O4">
        <f xml:space="preserve"> 1/(PI() * C15 * C17)</f>
        <v>6.7012607617640149E-2</v>
      </c>
      <c r="P4">
        <f xml:space="preserve"> 1/(PI() * D15 * D17)</f>
        <v>6.7012607617640149E-2</v>
      </c>
      <c r="T4">
        <f t="shared" si="4"/>
        <v>5.2167028508498914E-2</v>
      </c>
      <c r="U4">
        <f t="shared" si="5"/>
        <v>5.1767028508498916E-2</v>
      </c>
      <c r="V4">
        <f t="shared" si="6"/>
        <v>9.9194655048609665E-2</v>
      </c>
      <c r="W4">
        <f t="shared" si="0"/>
        <v>7.419465504860967E-2</v>
      </c>
      <c r="X4">
        <f t="shared" si="7"/>
        <v>0.1559816579184134</v>
      </c>
      <c r="Y4">
        <f t="shared" si="8"/>
        <v>0.1309816579184134</v>
      </c>
      <c r="Z4">
        <v>-0.8</v>
      </c>
      <c r="AA4" s="9"/>
      <c r="AB4">
        <f t="shared" si="9"/>
        <v>5.2255406243101682E-2</v>
      </c>
      <c r="AC4">
        <f t="shared" si="10"/>
        <v>5.1855406243101684E-2</v>
      </c>
      <c r="AD4">
        <f t="shared" si="11"/>
        <v>9.9283032783212433E-2</v>
      </c>
      <c r="AE4">
        <f t="shared" si="12"/>
        <v>7.4283032783212438E-2</v>
      </c>
      <c r="AF4">
        <f t="shared" si="13"/>
        <v>0.15607003565301616</v>
      </c>
      <c r="AG4">
        <f t="shared" si="14"/>
        <v>0.13107003565301617</v>
      </c>
      <c r="AH4">
        <v>-0.8</v>
      </c>
    </row>
    <row r="5" spans="1:40" x14ac:dyDescent="0.3">
      <c r="A5" s="3">
        <v>6.0000000000000001E-3</v>
      </c>
      <c r="B5" s="2">
        <v>-2.2218</v>
      </c>
      <c r="C5" s="2">
        <v>1</v>
      </c>
      <c r="D5" s="1">
        <f>10^(B5+C5*LOG(C13))</f>
        <v>23.069618344713621</v>
      </c>
      <c r="E5" s="1">
        <f>10^(B5+C5*LOG(D13))</f>
        <v>28.78889829528131</v>
      </c>
      <c r="F5" s="1">
        <f t="shared" si="15"/>
        <v>3.3925909330461211E-2</v>
      </c>
      <c r="G5" s="1">
        <f t="shared" si="1"/>
        <v>3.4191090611973049E-2</v>
      </c>
      <c r="H5" s="5">
        <f t="shared" si="2"/>
        <v>10.796399081886308</v>
      </c>
      <c r="I5" s="5">
        <f t="shared" si="3"/>
        <v>10.754449910521874</v>
      </c>
      <c r="L5" s="3" t="s">
        <v>39</v>
      </c>
      <c r="M5">
        <f>F9 +K86</f>
        <v>3.130658617331996E-2</v>
      </c>
      <c r="N5">
        <f xml:space="preserve"> G9+L86</f>
        <v>3.1394963907922728E-2</v>
      </c>
      <c r="O5">
        <f xml:space="preserve"> 1/(PI() * C15 * C17)</f>
        <v>6.7012607617640149E-2</v>
      </c>
      <c r="P5">
        <f xml:space="preserve"> 1/(PI() * D15 * D17)</f>
        <v>6.7012607617640149E-2</v>
      </c>
      <c r="T5">
        <f t="shared" si="4"/>
        <v>4.2684112336191335E-2</v>
      </c>
      <c r="U5">
        <f t="shared" si="5"/>
        <v>4.2284112336191337E-2</v>
      </c>
      <c r="V5">
        <f t="shared" si="6"/>
        <v>8.9142763905963623E-2</v>
      </c>
      <c r="W5">
        <f t="shared" si="0"/>
        <v>6.4142763905963629E-2</v>
      </c>
      <c r="X5">
        <f t="shared" si="7"/>
        <v>0.14551093797815712</v>
      </c>
      <c r="Y5">
        <f t="shared" si="8"/>
        <v>0.12051093797815712</v>
      </c>
      <c r="Z5">
        <v>-0.7</v>
      </c>
      <c r="AA5" s="9"/>
      <c r="AB5">
        <f t="shared" si="9"/>
        <v>4.2772490070794103E-2</v>
      </c>
      <c r="AC5">
        <f t="shared" si="10"/>
        <v>4.2372490070794105E-2</v>
      </c>
      <c r="AD5">
        <f t="shared" si="11"/>
        <v>8.9231141640566392E-2</v>
      </c>
      <c r="AE5">
        <f t="shared" si="12"/>
        <v>6.4231141640566397E-2</v>
      </c>
      <c r="AF5">
        <f t="shared" si="13"/>
        <v>0.14559931571275989</v>
      </c>
      <c r="AG5">
        <f t="shared" si="14"/>
        <v>0.12059931571275989</v>
      </c>
      <c r="AH5">
        <v>-0.7</v>
      </c>
    </row>
    <row r="6" spans="1:40" x14ac:dyDescent="0.3">
      <c r="A6" s="3">
        <v>5.0000000000000001E-3</v>
      </c>
      <c r="B6" s="2">
        <v>-2.3010000000000002</v>
      </c>
      <c r="C6" s="2">
        <v>1</v>
      </c>
      <c r="D6" s="1">
        <f>10^(B6+C6*LOG(C13))</f>
        <v>19.223851800655446</v>
      </c>
      <c r="E6" s="1">
        <f>10^(B6+C6*LOG(D13))</f>
        <v>23.989712619560905</v>
      </c>
      <c r="F6" s="1">
        <f t="shared" si="15"/>
        <v>2.8270370295081539E-2</v>
      </c>
      <c r="G6" s="1">
        <f t="shared" si="1"/>
        <v>2.8491345153872808E-2</v>
      </c>
      <c r="H6" s="5">
        <f t="shared" si="2"/>
        <v>11.827117993879886</v>
      </c>
      <c r="I6" s="5">
        <f t="shared" si="3"/>
        <v>11.781163986834605</v>
      </c>
      <c r="L6" s="3" t="s">
        <v>42</v>
      </c>
      <c r="M6">
        <f xml:space="preserve"> F9 + K87+K88</f>
        <v>0.11130658617331995</v>
      </c>
      <c r="N6">
        <f xml:space="preserve"> G9 + L87+L88</f>
        <v>0.11139496390792272</v>
      </c>
      <c r="O6">
        <f xml:space="preserve"> 1/(PI() * C15 * C18)</f>
        <v>6.9804799601708489E-2</v>
      </c>
      <c r="P6">
        <f xml:space="preserve"> 1/(PI() * D15 * D18)</f>
        <v>6.9804799601708489E-2</v>
      </c>
      <c r="T6">
        <f t="shared" si="4"/>
        <v>3.4465584986858117E-2</v>
      </c>
      <c r="U6">
        <f t="shared" si="5"/>
        <v>3.4065584986858119E-2</v>
      </c>
      <c r="V6">
        <f t="shared" si="6"/>
        <v>8.0431124915670421E-2</v>
      </c>
      <c r="W6">
        <f t="shared" si="0"/>
        <v>5.5431124915670413E-2</v>
      </c>
      <c r="X6">
        <f t="shared" si="7"/>
        <v>0.136436314029935</v>
      </c>
      <c r="Y6">
        <f t="shared" si="8"/>
        <v>0.11143631402993501</v>
      </c>
      <c r="Z6">
        <v>-0.6</v>
      </c>
      <c r="AA6" s="9"/>
      <c r="AB6">
        <f t="shared" si="9"/>
        <v>3.4553962721460885E-2</v>
      </c>
      <c r="AC6">
        <f t="shared" si="10"/>
        <v>3.4153962721460887E-2</v>
      </c>
      <c r="AD6">
        <f t="shared" si="11"/>
        <v>8.0519502650273189E-2</v>
      </c>
      <c r="AE6">
        <f t="shared" si="12"/>
        <v>5.5519502650273181E-2</v>
      </c>
      <c r="AF6">
        <f t="shared" si="13"/>
        <v>0.13652469176453777</v>
      </c>
      <c r="AG6">
        <f t="shared" si="14"/>
        <v>0.11152469176453778</v>
      </c>
      <c r="AH6">
        <v>-0.6</v>
      </c>
    </row>
    <row r="7" spans="1:40" x14ac:dyDescent="0.3">
      <c r="A7" s="3">
        <v>4.0000000000000001E-3</v>
      </c>
      <c r="B7" s="2">
        <v>-2.3978999999999999</v>
      </c>
      <c r="C7" s="2">
        <v>1</v>
      </c>
      <c r="D7" s="1">
        <f>10^(B7+C7*LOG(C13))</f>
        <v>15.379436021685278</v>
      </c>
      <c r="E7" s="1">
        <f>10^(B7+C7*LOG(D13))</f>
        <v>19.192212582421867</v>
      </c>
      <c r="F7" s="1">
        <f t="shared" si="15"/>
        <v>2.2616817678948936E-2</v>
      </c>
      <c r="G7" s="1">
        <f>E7/$D$14</f>
        <v>2.2793601641831196E-2</v>
      </c>
      <c r="H7" s="5">
        <f t="shared" si="2"/>
        <v>13.222967472167428</v>
      </c>
      <c r="I7" s="5">
        <f t="shared" si="3"/>
        <v>13.1715899226503</v>
      </c>
      <c r="L7" s="3" t="s">
        <v>40</v>
      </c>
      <c r="M7">
        <f xml:space="preserve"> F9 + K87</f>
        <v>8.630658617331996E-2</v>
      </c>
      <c r="N7">
        <f xml:space="preserve"> G9 + L87</f>
        <v>8.6394963907922728E-2</v>
      </c>
      <c r="O7">
        <f xml:space="preserve"> 1/(PI() * C15 * C18)</f>
        <v>6.9804799601708489E-2</v>
      </c>
      <c r="P7">
        <f xml:space="preserve"> 1/(PI() * D15 * D18)</f>
        <v>6.9804799601708489E-2</v>
      </c>
      <c r="T7">
        <f t="shared" si="4"/>
        <v>2.7511446460499234E-2</v>
      </c>
      <c r="U7">
        <f t="shared" si="5"/>
        <v>2.7111446460499233E-2</v>
      </c>
      <c r="V7">
        <f t="shared" si="6"/>
        <v>7.3059738077730002E-2</v>
      </c>
      <c r="W7">
        <f t="shared" si="0"/>
        <v>4.8059738077729994E-2</v>
      </c>
      <c r="X7">
        <f t="shared" si="7"/>
        <v>0.12875778607374708</v>
      </c>
      <c r="Y7">
        <f t="shared" si="8"/>
        <v>0.10375778607374708</v>
      </c>
      <c r="Z7">
        <v>-0.5</v>
      </c>
      <c r="AA7" s="9"/>
      <c r="AB7">
        <f t="shared" si="9"/>
        <v>2.7599824195102002E-2</v>
      </c>
      <c r="AC7">
        <f t="shared" si="10"/>
        <v>2.7199824195102001E-2</v>
      </c>
      <c r="AD7">
        <f t="shared" si="11"/>
        <v>7.314811581233277E-2</v>
      </c>
      <c r="AE7">
        <f t="shared" si="12"/>
        <v>4.8148115812332762E-2</v>
      </c>
      <c r="AF7">
        <f t="shared" si="13"/>
        <v>0.12884616380834985</v>
      </c>
      <c r="AG7">
        <f t="shared" si="14"/>
        <v>0.10384616380834985</v>
      </c>
      <c r="AH7">
        <v>-0.5</v>
      </c>
    </row>
    <row r="8" spans="1:40" x14ac:dyDescent="0.3">
      <c r="A8" s="3">
        <v>2.4380000000000001E-3</v>
      </c>
      <c r="B8" s="2">
        <v>-2.6579999999999999</v>
      </c>
      <c r="C8" s="2">
        <v>1</v>
      </c>
      <c r="D8" s="1">
        <f>10^(B8+C8*LOG(C13))</f>
        <v>8.449682875397432</v>
      </c>
      <c r="E8" s="1">
        <f>10^(B8+C8*LOG(D13))</f>
        <v>10.544477038690971</v>
      </c>
      <c r="F8" s="1">
        <f t="shared" si="15"/>
        <v>1.2426004228525635E-2</v>
      </c>
      <c r="G8" s="1">
        <f>E8/$D$14</f>
        <v>1.2523131874929894E-2</v>
      </c>
      <c r="H8" s="5">
        <f xml:space="preserve"> 1/(4 * F8 / (PI() * $C$15 * $C$16))^0.5</f>
        <v>17.839346030059065</v>
      </c>
      <c r="I8" s="5">
        <f>1/(4*G8/(PI()*$D$15*$D$16))^0.5</f>
        <v>17.770031643107593</v>
      </c>
      <c r="T8">
        <f t="shared" si="4"/>
        <v>2.1821696757114699E-2</v>
      </c>
      <c r="U8">
        <f t="shared" si="5"/>
        <v>2.1421696757114698E-2</v>
      </c>
      <c r="V8">
        <f t="shared" si="6"/>
        <v>6.7028603392142394E-2</v>
      </c>
      <c r="W8">
        <f t="shared" si="0"/>
        <v>4.2028603392142386E-2</v>
      </c>
      <c r="X8">
        <f t="shared" si="7"/>
        <v>0.12247535410959332</v>
      </c>
      <c r="Y8">
        <f t="shared" si="8"/>
        <v>9.7475354109593321E-2</v>
      </c>
      <c r="Z8">
        <v>-0.4</v>
      </c>
      <c r="AA8" s="9"/>
      <c r="AB8">
        <f t="shared" si="9"/>
        <v>2.1910074491717467E-2</v>
      </c>
      <c r="AC8">
        <f t="shared" si="10"/>
        <v>2.1510074491717466E-2</v>
      </c>
      <c r="AD8">
        <f t="shared" si="11"/>
        <v>6.7116981126745162E-2</v>
      </c>
      <c r="AE8">
        <f t="shared" si="12"/>
        <v>4.2116981126745154E-2</v>
      </c>
      <c r="AF8">
        <f t="shared" si="13"/>
        <v>0.12256373184419608</v>
      </c>
      <c r="AG8">
        <f t="shared" si="14"/>
        <v>9.7563731844196089E-2</v>
      </c>
      <c r="AH8">
        <v>-0.4</v>
      </c>
    </row>
    <row r="9" spans="1:40" x14ac:dyDescent="0.3">
      <c r="A9" s="3">
        <v>2E-3</v>
      </c>
      <c r="B9" s="2">
        <v>-2.6989999999999998</v>
      </c>
      <c r="C9" s="2">
        <v>1</v>
      </c>
      <c r="D9" s="1">
        <f>10^(B9+C9*LOG(C13))</f>
        <v>7.6884785978575714</v>
      </c>
      <c r="E9" s="1">
        <f>10^(B9+C9*LOG(D13))</f>
        <v>9.5945596104709345</v>
      </c>
      <c r="F9" s="1">
        <f>D9/$C$14</f>
        <v>1.1306586173319958E-2</v>
      </c>
      <c r="G9" s="1">
        <f>E9/$D$14</f>
        <v>1.1394963907922726E-2</v>
      </c>
      <c r="H9" s="5">
        <f xml:space="preserve"> 1/(4 * F9 / (PI() * $C$15 * $C$16))^0.5</f>
        <v>18.701607138042032</v>
      </c>
      <c r="I9" s="5">
        <f>1/(4*G9/(PI()*$D$15*$D$16))^0.5</f>
        <v>18.628942454505061</v>
      </c>
      <c r="T9">
        <f t="shared" si="4"/>
        <v>1.7396335876704496E-2</v>
      </c>
      <c r="U9">
        <f t="shared" si="5"/>
        <v>1.6996335876704498E-2</v>
      </c>
      <c r="V9">
        <f t="shared" si="6"/>
        <v>6.2337720858907576E-2</v>
      </c>
      <c r="W9">
        <f t="shared" si="0"/>
        <v>3.7337720858907575E-2</v>
      </c>
      <c r="X9">
        <f t="shared" si="7"/>
        <v>0.11758901813747372</v>
      </c>
      <c r="Y9">
        <f t="shared" si="8"/>
        <v>9.2589018137473722E-2</v>
      </c>
      <c r="Z9">
        <v>-0.3</v>
      </c>
      <c r="AA9" s="9"/>
      <c r="AB9">
        <f t="shared" si="9"/>
        <v>1.7484713611307264E-2</v>
      </c>
      <c r="AC9">
        <f t="shared" si="10"/>
        <v>1.7084713611307267E-2</v>
      </c>
      <c r="AD9">
        <f t="shared" si="11"/>
        <v>6.2426098593510344E-2</v>
      </c>
      <c r="AE9">
        <f t="shared" si="12"/>
        <v>3.7426098593510343E-2</v>
      </c>
      <c r="AF9">
        <f t="shared" si="13"/>
        <v>0.11767739587207648</v>
      </c>
      <c r="AG9">
        <f t="shared" si="14"/>
        <v>9.267739587207649E-2</v>
      </c>
      <c r="AH9">
        <v>-0.3</v>
      </c>
    </row>
    <row r="10" spans="1:40" x14ac:dyDescent="0.3">
      <c r="T10">
        <f t="shared" si="4"/>
        <v>1.4235363819268642E-2</v>
      </c>
      <c r="U10">
        <f t="shared" si="5"/>
        <v>1.3835363819268642E-2</v>
      </c>
      <c r="V10">
        <f t="shared" si="6"/>
        <v>5.8987090478025569E-2</v>
      </c>
      <c r="W10">
        <f t="shared" si="0"/>
        <v>3.3987090478025568E-2</v>
      </c>
      <c r="X10">
        <f t="shared" si="7"/>
        <v>0.11409877815738829</v>
      </c>
      <c r="Y10">
        <f t="shared" si="8"/>
        <v>8.90987781573883E-2</v>
      </c>
      <c r="Z10">
        <v>-0.2</v>
      </c>
      <c r="AA10" s="9"/>
      <c r="AB10">
        <f t="shared" si="9"/>
        <v>1.432374155387141E-2</v>
      </c>
      <c r="AC10">
        <f t="shared" si="10"/>
        <v>1.392374155387141E-2</v>
      </c>
      <c r="AD10">
        <f t="shared" si="11"/>
        <v>5.9075468212628338E-2</v>
      </c>
      <c r="AE10">
        <f t="shared" si="12"/>
        <v>3.4075468212628336E-2</v>
      </c>
      <c r="AF10">
        <f t="shared" si="13"/>
        <v>0.11418715589199106</v>
      </c>
      <c r="AG10">
        <f t="shared" si="14"/>
        <v>8.9187155891991068E-2</v>
      </c>
      <c r="AH10">
        <v>-0.2</v>
      </c>
    </row>
    <row r="11" spans="1:40" x14ac:dyDescent="0.3">
      <c r="T11">
        <f t="shared" si="4"/>
        <v>1.2338780584807129E-2</v>
      </c>
      <c r="U11">
        <f t="shared" si="5"/>
        <v>1.1938780584807129E-2</v>
      </c>
      <c r="V11">
        <f t="shared" si="6"/>
        <v>5.697671224949636E-2</v>
      </c>
      <c r="W11">
        <f t="shared" si="0"/>
        <v>3.1976712249496358E-2</v>
      </c>
      <c r="X11">
        <f t="shared" si="7"/>
        <v>0.11200463416933704</v>
      </c>
      <c r="Y11">
        <f t="shared" si="8"/>
        <v>8.7004634169337042E-2</v>
      </c>
      <c r="Z11">
        <v>-0.1</v>
      </c>
      <c r="AA11" s="9"/>
      <c r="AB11">
        <f t="shared" si="9"/>
        <v>1.2427158319409897E-2</v>
      </c>
      <c r="AC11">
        <f t="shared" si="10"/>
        <v>1.2027158319409897E-2</v>
      </c>
      <c r="AD11">
        <f t="shared" si="11"/>
        <v>5.7065089984099128E-2</v>
      </c>
      <c r="AE11">
        <f t="shared" si="12"/>
        <v>3.2065089984099127E-2</v>
      </c>
      <c r="AF11">
        <f t="shared" si="13"/>
        <v>0.1120930119039398</v>
      </c>
      <c r="AG11">
        <f t="shared" si="14"/>
        <v>8.709301190393981E-2</v>
      </c>
      <c r="AH11">
        <v>-0.1</v>
      </c>
    </row>
    <row r="12" spans="1:40" x14ac:dyDescent="0.3">
      <c r="B12" s="4"/>
      <c r="C12" s="4" t="s">
        <v>17</v>
      </c>
      <c r="D12" s="4" t="s">
        <v>5</v>
      </c>
      <c r="T12">
        <f t="shared" si="4"/>
        <v>1.1706586173319957E-2</v>
      </c>
      <c r="U12">
        <f t="shared" si="5"/>
        <v>1.1306586173319958E-2</v>
      </c>
      <c r="V12">
        <f t="shared" si="6"/>
        <v>5.6306586173319961E-2</v>
      </c>
      <c r="W12">
        <f t="shared" si="0"/>
        <v>3.130658617331996E-2</v>
      </c>
      <c r="X12">
        <f t="shared" si="7"/>
        <v>0.11130658617331995</v>
      </c>
      <c r="Y12">
        <f t="shared" si="8"/>
        <v>8.630658617331996E-2</v>
      </c>
      <c r="Z12">
        <v>0</v>
      </c>
      <c r="AA12" s="9"/>
      <c r="AB12">
        <f t="shared" si="9"/>
        <v>1.1794963907922725E-2</v>
      </c>
      <c r="AC12">
        <f t="shared" si="10"/>
        <v>1.1394963907922726E-2</v>
      </c>
      <c r="AD12">
        <f t="shared" si="11"/>
        <v>5.6394963907922729E-2</v>
      </c>
      <c r="AE12">
        <f t="shared" si="12"/>
        <v>3.1394963907922728E-2</v>
      </c>
      <c r="AF12">
        <f t="shared" si="13"/>
        <v>0.11139496390792272</v>
      </c>
      <c r="AG12">
        <f t="shared" si="14"/>
        <v>8.6394963907922728E-2</v>
      </c>
      <c r="AH12">
        <v>0</v>
      </c>
    </row>
    <row r="13" spans="1:40" x14ac:dyDescent="0.3">
      <c r="B13" s="3" t="s">
        <v>3</v>
      </c>
      <c r="C13" s="2">
        <f>F56</f>
        <v>3844.5048203601609</v>
      </c>
      <c r="D13" s="2">
        <f>N56</f>
        <v>4797.6111531307288</v>
      </c>
      <c r="O13">
        <f xml:space="preserve"> $M$4 + $O$4*P13^2</f>
        <v>0.12331919379096011</v>
      </c>
      <c r="P13">
        <v>-1</v>
      </c>
      <c r="T13">
        <f t="shared" si="4"/>
        <v>1.2338780584807129E-2</v>
      </c>
      <c r="U13">
        <f t="shared" si="5"/>
        <v>1.1938780584807129E-2</v>
      </c>
      <c r="V13">
        <f t="shared" si="6"/>
        <v>5.697671224949636E-2</v>
      </c>
      <c r="W13">
        <f t="shared" si="0"/>
        <v>3.1976712249496358E-2</v>
      </c>
      <c r="X13">
        <f t="shared" si="7"/>
        <v>0.11200463416933704</v>
      </c>
      <c r="Y13">
        <f t="shared" si="8"/>
        <v>8.7004634169337042E-2</v>
      </c>
      <c r="Z13">
        <v>0.1</v>
      </c>
      <c r="AA13" s="9"/>
      <c r="AB13">
        <f t="shared" si="9"/>
        <v>1.2427158319409897E-2</v>
      </c>
      <c r="AC13">
        <f t="shared" si="10"/>
        <v>1.2027158319409897E-2</v>
      </c>
      <c r="AD13">
        <f t="shared" si="11"/>
        <v>5.7065089984099128E-2</v>
      </c>
      <c r="AE13">
        <f t="shared" si="12"/>
        <v>3.2065089984099127E-2</v>
      </c>
      <c r="AF13">
        <f t="shared" si="13"/>
        <v>0.1120930119039398</v>
      </c>
      <c r="AG13">
        <f t="shared" si="14"/>
        <v>8.709301190393981E-2</v>
      </c>
      <c r="AH13">
        <v>0.1</v>
      </c>
    </row>
    <row r="14" spans="1:40" x14ac:dyDescent="0.3">
      <c r="B14" s="3" t="s">
        <v>4</v>
      </c>
      <c r="C14" s="2">
        <v>680</v>
      </c>
      <c r="D14" s="2">
        <v>842</v>
      </c>
      <c r="O14">
        <f t="shared" ref="O14:O41" si="16" xml:space="preserve"> $M$4 + $O$4*P14^2</f>
        <v>0.11058679834360849</v>
      </c>
      <c r="P14">
        <v>-0.9</v>
      </c>
      <c r="T14">
        <f t="shared" si="4"/>
        <v>1.4235363819268642E-2</v>
      </c>
      <c r="U14">
        <f t="shared" si="5"/>
        <v>1.3835363819268642E-2</v>
      </c>
      <c r="V14">
        <f t="shared" si="6"/>
        <v>5.8987090478025569E-2</v>
      </c>
      <c r="W14">
        <f t="shared" si="0"/>
        <v>3.3987090478025568E-2</v>
      </c>
      <c r="X14">
        <f t="shared" si="7"/>
        <v>0.11409877815738829</v>
      </c>
      <c r="Y14">
        <f t="shared" si="8"/>
        <v>8.90987781573883E-2</v>
      </c>
      <c r="Z14">
        <v>0.2</v>
      </c>
      <c r="AA14" s="9"/>
      <c r="AB14">
        <f t="shared" si="9"/>
        <v>1.432374155387141E-2</v>
      </c>
      <c r="AC14">
        <f t="shared" si="10"/>
        <v>1.392374155387141E-2</v>
      </c>
      <c r="AD14">
        <f t="shared" si="11"/>
        <v>5.9075468212628338E-2</v>
      </c>
      <c r="AE14">
        <f t="shared" si="12"/>
        <v>3.4075468212628336E-2</v>
      </c>
      <c r="AF14">
        <f t="shared" si="13"/>
        <v>0.11418715589199106</v>
      </c>
      <c r="AG14">
        <f t="shared" si="14"/>
        <v>8.9187155891991068E-2</v>
      </c>
      <c r="AH14">
        <v>0.2</v>
      </c>
    </row>
    <row r="15" spans="1:40" x14ac:dyDescent="0.3">
      <c r="B15" s="3" t="s">
        <v>8</v>
      </c>
      <c r="C15" s="2">
        <v>9.5</v>
      </c>
      <c r="D15" s="2">
        <v>9.5</v>
      </c>
      <c r="O15">
        <f t="shared" si="16"/>
        <v>9.9194655048609665E-2</v>
      </c>
      <c r="P15">
        <v>-0.8</v>
      </c>
      <c r="T15">
        <f t="shared" si="4"/>
        <v>1.7396335876704496E-2</v>
      </c>
      <c r="U15">
        <f t="shared" si="5"/>
        <v>1.6996335876704498E-2</v>
      </c>
      <c r="V15">
        <f t="shared" si="6"/>
        <v>6.2337720858907576E-2</v>
      </c>
      <c r="W15">
        <f t="shared" si="0"/>
        <v>3.7337720858907575E-2</v>
      </c>
      <c r="X15">
        <f t="shared" si="7"/>
        <v>0.11758901813747372</v>
      </c>
      <c r="Y15">
        <f t="shared" si="8"/>
        <v>9.2589018137473722E-2</v>
      </c>
      <c r="Z15">
        <v>0.3</v>
      </c>
      <c r="AA15" s="9"/>
      <c r="AB15">
        <f t="shared" si="9"/>
        <v>1.7484713611307264E-2</v>
      </c>
      <c r="AC15">
        <f t="shared" si="10"/>
        <v>1.7084713611307267E-2</v>
      </c>
      <c r="AD15">
        <f t="shared" si="11"/>
        <v>6.2426098593510344E-2</v>
      </c>
      <c r="AE15">
        <f t="shared" si="12"/>
        <v>3.7426098593510343E-2</v>
      </c>
      <c r="AF15">
        <f t="shared" si="13"/>
        <v>0.11767739587207648</v>
      </c>
      <c r="AG15">
        <f t="shared" si="14"/>
        <v>9.267739587207649E-2</v>
      </c>
      <c r="AH15">
        <v>0.3</v>
      </c>
    </row>
    <row r="16" spans="1:40" x14ac:dyDescent="0.3">
      <c r="B16" s="3" t="s">
        <v>11</v>
      </c>
      <c r="C16" s="2">
        <v>0.53</v>
      </c>
      <c r="D16" s="2">
        <v>0.53</v>
      </c>
      <c r="O16">
        <f t="shared" si="16"/>
        <v>8.9142763905963623E-2</v>
      </c>
      <c r="P16">
        <v>-0.7</v>
      </c>
      <c r="T16">
        <f t="shared" si="4"/>
        <v>2.1821696757114699E-2</v>
      </c>
      <c r="U16">
        <f t="shared" si="5"/>
        <v>2.1421696757114698E-2</v>
      </c>
      <c r="V16">
        <f t="shared" si="6"/>
        <v>6.7028603392142394E-2</v>
      </c>
      <c r="W16">
        <f t="shared" si="0"/>
        <v>4.2028603392142386E-2</v>
      </c>
      <c r="X16">
        <f t="shared" si="7"/>
        <v>0.12247535410959332</v>
      </c>
      <c r="Y16">
        <f t="shared" si="8"/>
        <v>9.7475354109593321E-2</v>
      </c>
      <c r="Z16">
        <v>0.4</v>
      </c>
      <c r="AA16" s="9"/>
      <c r="AB16">
        <f t="shared" si="9"/>
        <v>2.1910074491717467E-2</v>
      </c>
      <c r="AC16">
        <f t="shared" si="10"/>
        <v>2.1510074491717466E-2</v>
      </c>
      <c r="AD16">
        <f t="shared" si="11"/>
        <v>6.7116981126745162E-2</v>
      </c>
      <c r="AE16">
        <f t="shared" si="12"/>
        <v>4.2116981126745154E-2</v>
      </c>
      <c r="AF16">
        <f t="shared" si="13"/>
        <v>0.12256373184419608</v>
      </c>
      <c r="AG16">
        <f t="shared" si="14"/>
        <v>9.7563731844196089E-2</v>
      </c>
      <c r="AH16">
        <v>0.4</v>
      </c>
    </row>
    <row r="17" spans="2:34" x14ac:dyDescent="0.3">
      <c r="B17" s="3" t="s">
        <v>9</v>
      </c>
      <c r="C17" s="2">
        <v>0.5</v>
      </c>
      <c r="D17" s="2">
        <v>0.5</v>
      </c>
      <c r="O17">
        <f t="shared" si="16"/>
        <v>8.0431124915670421E-2</v>
      </c>
      <c r="P17">
        <v>-0.6</v>
      </c>
      <c r="T17">
        <f t="shared" si="4"/>
        <v>2.7511446460499234E-2</v>
      </c>
      <c r="U17">
        <f t="shared" si="5"/>
        <v>2.7111446460499233E-2</v>
      </c>
      <c r="V17">
        <f t="shared" si="6"/>
        <v>7.3059738077730002E-2</v>
      </c>
      <c r="W17">
        <f t="shared" si="0"/>
        <v>4.8059738077729994E-2</v>
      </c>
      <c r="X17">
        <f t="shared" si="7"/>
        <v>0.12875778607374708</v>
      </c>
      <c r="Y17">
        <f t="shared" si="8"/>
        <v>0.10375778607374708</v>
      </c>
      <c r="Z17">
        <v>0.5</v>
      </c>
      <c r="AA17" s="9"/>
      <c r="AB17">
        <f t="shared" si="9"/>
        <v>2.7599824195102002E-2</v>
      </c>
      <c r="AC17">
        <f t="shared" si="10"/>
        <v>2.7199824195102001E-2</v>
      </c>
      <c r="AD17">
        <f t="shared" si="11"/>
        <v>7.314811581233277E-2</v>
      </c>
      <c r="AE17">
        <f t="shared" si="12"/>
        <v>4.8148115812332762E-2</v>
      </c>
      <c r="AF17">
        <f t="shared" si="13"/>
        <v>0.12884616380834985</v>
      </c>
      <c r="AG17">
        <f t="shared" si="14"/>
        <v>0.10384616380834985</v>
      </c>
      <c r="AH17">
        <v>0.5</v>
      </c>
    </row>
    <row r="18" spans="2:34" x14ac:dyDescent="0.3">
      <c r="B18" s="3" t="s">
        <v>10</v>
      </c>
      <c r="C18" s="2">
        <v>0.48</v>
      </c>
      <c r="D18" s="2">
        <v>0.48</v>
      </c>
      <c r="O18">
        <f t="shared" si="16"/>
        <v>7.3059738077730002E-2</v>
      </c>
      <c r="P18">
        <v>-0.5</v>
      </c>
      <c r="T18">
        <f t="shared" si="4"/>
        <v>3.4465584986858117E-2</v>
      </c>
      <c r="U18">
        <f t="shared" si="5"/>
        <v>3.4065584986858119E-2</v>
      </c>
      <c r="V18">
        <f t="shared" si="6"/>
        <v>8.0431124915670421E-2</v>
      </c>
      <c r="W18">
        <f t="shared" si="0"/>
        <v>5.5431124915670413E-2</v>
      </c>
      <c r="X18">
        <f t="shared" si="7"/>
        <v>0.136436314029935</v>
      </c>
      <c r="Y18">
        <f t="shared" si="8"/>
        <v>0.11143631402993501</v>
      </c>
      <c r="Z18">
        <v>0.6</v>
      </c>
      <c r="AA18" s="9"/>
      <c r="AB18">
        <f t="shared" si="9"/>
        <v>3.4553962721460885E-2</v>
      </c>
      <c r="AC18">
        <f t="shared" si="10"/>
        <v>3.4153962721460887E-2</v>
      </c>
      <c r="AD18">
        <f t="shared" si="11"/>
        <v>8.0519502650273189E-2</v>
      </c>
      <c r="AE18">
        <f t="shared" si="12"/>
        <v>5.5519502650273181E-2</v>
      </c>
      <c r="AF18">
        <f t="shared" si="13"/>
        <v>0.13652469176453777</v>
      </c>
      <c r="AG18">
        <f t="shared" si="14"/>
        <v>0.11152469176453778</v>
      </c>
      <c r="AH18">
        <v>0.6</v>
      </c>
    </row>
    <row r="19" spans="2:34" x14ac:dyDescent="0.3">
      <c r="B19" s="3" t="s">
        <v>68</v>
      </c>
      <c r="C19" s="2">
        <f xml:space="preserve"> SQRT(C15*C14)</f>
        <v>80.37412518964048</v>
      </c>
      <c r="D19" s="2">
        <f xml:space="preserve"> SQRT(D15*D14)</f>
        <v>89.437128755344105</v>
      </c>
      <c r="O19">
        <f t="shared" si="16"/>
        <v>6.7028603392142394E-2</v>
      </c>
      <c r="P19">
        <v>-0.4</v>
      </c>
      <c r="T19">
        <f t="shared" si="4"/>
        <v>4.2684112336191335E-2</v>
      </c>
      <c r="U19">
        <f t="shared" si="5"/>
        <v>4.2284112336191337E-2</v>
      </c>
      <c r="V19">
        <f t="shared" si="6"/>
        <v>8.9142763905963623E-2</v>
      </c>
      <c r="W19">
        <f t="shared" si="0"/>
        <v>6.4142763905963629E-2</v>
      </c>
      <c r="X19">
        <f t="shared" si="7"/>
        <v>0.14551093797815712</v>
      </c>
      <c r="Y19">
        <f t="shared" si="8"/>
        <v>0.12051093797815712</v>
      </c>
      <c r="Z19">
        <v>0.7</v>
      </c>
      <c r="AA19" s="9"/>
      <c r="AB19">
        <f t="shared" si="9"/>
        <v>4.2772490070794103E-2</v>
      </c>
      <c r="AC19">
        <f t="shared" si="10"/>
        <v>4.2372490070794105E-2</v>
      </c>
      <c r="AD19">
        <f t="shared" si="11"/>
        <v>8.9231141640566392E-2</v>
      </c>
      <c r="AE19">
        <f t="shared" si="12"/>
        <v>6.4231141640566397E-2</v>
      </c>
      <c r="AF19">
        <f t="shared" si="13"/>
        <v>0.14559931571275989</v>
      </c>
      <c r="AG19">
        <f t="shared" si="14"/>
        <v>0.12059931571275989</v>
      </c>
      <c r="AH19">
        <v>0.7</v>
      </c>
    </row>
    <row r="20" spans="2:34" x14ac:dyDescent="0.3">
      <c r="O20">
        <f t="shared" si="16"/>
        <v>6.2337720858907576E-2</v>
      </c>
      <c r="P20">
        <v>-0.3</v>
      </c>
      <c r="T20">
        <f t="shared" si="4"/>
        <v>5.2167028508498914E-2</v>
      </c>
      <c r="U20">
        <f t="shared" si="5"/>
        <v>5.1767028508498916E-2</v>
      </c>
      <c r="V20">
        <f t="shared" si="6"/>
        <v>9.9194655048609665E-2</v>
      </c>
      <c r="W20">
        <f t="shared" si="0"/>
        <v>7.419465504860967E-2</v>
      </c>
      <c r="X20">
        <f t="shared" si="7"/>
        <v>0.1559816579184134</v>
      </c>
      <c r="Y20">
        <f t="shared" si="8"/>
        <v>0.1309816579184134</v>
      </c>
      <c r="Z20">
        <v>0.8</v>
      </c>
      <c r="AA20" s="9"/>
      <c r="AB20">
        <f t="shared" si="9"/>
        <v>5.2255406243101682E-2</v>
      </c>
      <c r="AC20">
        <f t="shared" si="10"/>
        <v>5.1855406243101684E-2</v>
      </c>
      <c r="AD20">
        <f t="shared" si="11"/>
        <v>9.9283032783212433E-2</v>
      </c>
      <c r="AE20">
        <f t="shared" si="12"/>
        <v>7.4283032783212438E-2</v>
      </c>
      <c r="AF20">
        <f t="shared" si="13"/>
        <v>0.15607003565301616</v>
      </c>
      <c r="AG20">
        <f t="shared" si="14"/>
        <v>0.13107003565301617</v>
      </c>
      <c r="AH20">
        <v>0.8</v>
      </c>
    </row>
    <row r="21" spans="2:34" x14ac:dyDescent="0.3">
      <c r="O21">
        <f t="shared" si="16"/>
        <v>5.8987090478025569E-2</v>
      </c>
      <c r="P21">
        <v>-0.2</v>
      </c>
      <c r="T21">
        <f t="shared" si="4"/>
        <v>6.2914333503780825E-2</v>
      </c>
      <c r="U21">
        <f t="shared" si="5"/>
        <v>6.2514333503780828E-2</v>
      </c>
      <c r="V21">
        <f t="shared" si="6"/>
        <v>0.11058679834360849</v>
      </c>
      <c r="W21">
        <f t="shared" si="0"/>
        <v>8.5586798343608494E-2</v>
      </c>
      <c r="X21">
        <f t="shared" si="7"/>
        <v>0.16784847385070384</v>
      </c>
      <c r="Y21">
        <f t="shared" si="8"/>
        <v>0.14284847385070384</v>
      </c>
      <c r="Z21">
        <v>0.9</v>
      </c>
      <c r="AA21" s="9"/>
      <c r="AB21">
        <f t="shared" si="9"/>
        <v>6.3002711238383594E-2</v>
      </c>
      <c r="AC21">
        <f t="shared" si="10"/>
        <v>6.2602711238383596E-2</v>
      </c>
      <c r="AD21">
        <f t="shared" si="11"/>
        <v>0.11067517607821126</v>
      </c>
      <c r="AE21">
        <f t="shared" si="12"/>
        <v>8.5675176078211263E-2</v>
      </c>
      <c r="AF21">
        <f t="shared" si="13"/>
        <v>0.16793685158530661</v>
      </c>
      <c r="AG21">
        <f t="shared" si="14"/>
        <v>0.14293685158530661</v>
      </c>
      <c r="AH21">
        <v>0.9</v>
      </c>
    </row>
    <row r="22" spans="2:34" x14ac:dyDescent="0.3">
      <c r="O22">
        <f t="shared" si="16"/>
        <v>5.697671224949636E-2</v>
      </c>
      <c r="P22">
        <v>-0.1</v>
      </c>
      <c r="T22">
        <f t="shared" si="4"/>
        <v>7.492602732203707E-2</v>
      </c>
      <c r="U22">
        <f t="shared" si="5"/>
        <v>7.4526027322037072E-2</v>
      </c>
      <c r="V22">
        <f t="shared" si="6"/>
        <v>0.12331919379096011</v>
      </c>
      <c r="W22">
        <f t="shared" si="0"/>
        <v>9.8319193790960102E-2</v>
      </c>
      <c r="X22">
        <f t="shared" si="7"/>
        <v>0.18111138577502844</v>
      </c>
      <c r="Y22">
        <f t="shared" si="8"/>
        <v>0.15611138577502845</v>
      </c>
      <c r="Z22">
        <v>1</v>
      </c>
      <c r="AA22" s="9"/>
      <c r="AB22">
        <f t="shared" si="9"/>
        <v>7.5014405056639838E-2</v>
      </c>
      <c r="AC22">
        <f t="shared" si="10"/>
        <v>7.461440505663984E-2</v>
      </c>
      <c r="AD22">
        <f t="shared" si="11"/>
        <v>0.12340757152556288</v>
      </c>
      <c r="AE22">
        <f t="shared" si="12"/>
        <v>9.840757152556287E-2</v>
      </c>
      <c r="AF22">
        <f t="shared" si="13"/>
        <v>0.18119976350963121</v>
      </c>
      <c r="AG22">
        <f t="shared" si="14"/>
        <v>0.15619976350963122</v>
      </c>
      <c r="AH22">
        <v>1</v>
      </c>
    </row>
    <row r="23" spans="2:34" x14ac:dyDescent="0.3">
      <c r="O23">
        <f t="shared" si="16"/>
        <v>5.6306586173319961E-2</v>
      </c>
      <c r="P23">
        <v>0</v>
      </c>
      <c r="T23">
        <f t="shared" si="4"/>
        <v>8.8202109963267675E-2</v>
      </c>
      <c r="U23">
        <f t="shared" si="5"/>
        <v>8.7802109963267677E-2</v>
      </c>
      <c r="V23">
        <f t="shared" si="6"/>
        <v>0.13739184139066457</v>
      </c>
      <c r="W23">
        <f t="shared" si="0"/>
        <v>0.11239184139066455</v>
      </c>
      <c r="X23">
        <f t="shared" si="7"/>
        <v>0.19577039369138724</v>
      </c>
      <c r="Y23">
        <f t="shared" si="8"/>
        <v>0.17077039369138725</v>
      </c>
      <c r="Z23">
        <v>1.1000000000000001</v>
      </c>
      <c r="AA23" s="9"/>
      <c r="AB23">
        <f t="shared" si="9"/>
        <v>8.8290487697870443E-2</v>
      </c>
      <c r="AC23">
        <f t="shared" si="10"/>
        <v>8.7890487697870445E-2</v>
      </c>
      <c r="AD23">
        <f t="shared" si="11"/>
        <v>0.13748021912526731</v>
      </c>
      <c r="AE23">
        <f t="shared" si="12"/>
        <v>0.11248021912526732</v>
      </c>
      <c r="AF23">
        <f t="shared" si="13"/>
        <v>0.19585877142599001</v>
      </c>
      <c r="AG23">
        <f t="shared" si="14"/>
        <v>0.17085877142599001</v>
      </c>
      <c r="AH23">
        <v>1.1000000000000001</v>
      </c>
    </row>
    <row r="24" spans="2:34" x14ac:dyDescent="0.3">
      <c r="O24">
        <f t="shared" si="16"/>
        <v>5.697671224949636E-2</v>
      </c>
      <c r="P24">
        <v>0.1</v>
      </c>
      <c r="T24">
        <f t="shared" si="4"/>
        <v>0.1027425814274726</v>
      </c>
      <c r="U24">
        <f t="shared" si="5"/>
        <v>0.1023425814274726</v>
      </c>
      <c r="V24">
        <f t="shared" si="6"/>
        <v>0.15280474114272177</v>
      </c>
      <c r="W24">
        <f t="shared" si="0"/>
        <v>0.12780474114272178</v>
      </c>
      <c r="X24">
        <f t="shared" si="7"/>
        <v>0.21182549759978017</v>
      </c>
      <c r="Y24">
        <f t="shared" si="8"/>
        <v>0.18682549759978018</v>
      </c>
      <c r="Z24">
        <v>1.2</v>
      </c>
      <c r="AA24" s="9"/>
      <c r="AB24">
        <f t="shared" si="9"/>
        <v>0.10283095916207537</v>
      </c>
      <c r="AC24">
        <f t="shared" si="10"/>
        <v>0.10243095916207537</v>
      </c>
      <c r="AD24">
        <f t="shared" si="11"/>
        <v>0.15289311887732454</v>
      </c>
      <c r="AE24">
        <f t="shared" si="12"/>
        <v>0.12789311887732455</v>
      </c>
      <c r="AF24">
        <f t="shared" si="13"/>
        <v>0.21191387533438294</v>
      </c>
      <c r="AG24">
        <f t="shared" si="14"/>
        <v>0.18691387533438295</v>
      </c>
      <c r="AH24">
        <v>1.2</v>
      </c>
    </row>
    <row r="25" spans="2:34" x14ac:dyDescent="0.3">
      <c r="O25">
        <f t="shared" si="16"/>
        <v>5.8987090478025569E-2</v>
      </c>
      <c r="P25">
        <v>0.2</v>
      </c>
      <c r="T25">
        <f t="shared" si="4"/>
        <v>0.11854744171465188</v>
      </c>
      <c r="U25">
        <f t="shared" si="5"/>
        <v>0.11814744171465189</v>
      </c>
      <c r="V25">
        <f t="shared" si="6"/>
        <v>0.16955789304713181</v>
      </c>
      <c r="W25">
        <f t="shared" si="0"/>
        <v>0.14455789304713182</v>
      </c>
      <c r="X25">
        <f t="shared" si="7"/>
        <v>0.22927669750020729</v>
      </c>
      <c r="Y25">
        <f t="shared" si="8"/>
        <v>0.20427669750020733</v>
      </c>
      <c r="Z25">
        <v>1.3</v>
      </c>
      <c r="AA25" s="9"/>
      <c r="AB25">
        <f t="shared" si="9"/>
        <v>0.11863581944925465</v>
      </c>
      <c r="AC25">
        <f t="shared" si="10"/>
        <v>0.11823581944925465</v>
      </c>
      <c r="AD25">
        <f t="shared" si="11"/>
        <v>0.16964627078173461</v>
      </c>
      <c r="AE25">
        <f t="shared" si="12"/>
        <v>0.14464627078173459</v>
      </c>
      <c r="AF25">
        <f t="shared" si="13"/>
        <v>0.22936507523481009</v>
      </c>
      <c r="AG25">
        <f t="shared" si="14"/>
        <v>0.20436507523481007</v>
      </c>
      <c r="AH25">
        <v>1.3</v>
      </c>
    </row>
    <row r="26" spans="2:34" x14ac:dyDescent="0.3">
      <c r="D26" s="12" t="s">
        <v>12</v>
      </c>
      <c r="E26" s="12"/>
      <c r="F26" s="12"/>
      <c r="G26" s="12"/>
      <c r="H26" s="12"/>
      <c r="I26" s="12"/>
      <c r="O26">
        <f t="shared" si="16"/>
        <v>6.2337720858907576E-2</v>
      </c>
      <c r="P26">
        <v>0.3</v>
      </c>
      <c r="T26">
        <f t="shared" si="4"/>
        <v>0.13561669082480546</v>
      </c>
      <c r="U26">
        <f t="shared" si="5"/>
        <v>0.13521669082480547</v>
      </c>
      <c r="V26">
        <f t="shared" si="6"/>
        <v>0.18765129710389464</v>
      </c>
      <c r="W26">
        <f t="shared" si="0"/>
        <v>0.16265129710389464</v>
      </c>
      <c r="X26">
        <f t="shared" si="7"/>
        <v>0.24812399339266858</v>
      </c>
      <c r="Y26">
        <f t="shared" si="8"/>
        <v>0.22312399339266858</v>
      </c>
      <c r="Z26">
        <v>1.4</v>
      </c>
      <c r="AA26" s="9"/>
      <c r="AB26">
        <f t="shared" si="9"/>
        <v>0.13570506855940823</v>
      </c>
      <c r="AC26">
        <f t="shared" si="10"/>
        <v>0.13530506855940824</v>
      </c>
      <c r="AD26">
        <f t="shared" si="11"/>
        <v>0.18773967483849741</v>
      </c>
      <c r="AE26">
        <f t="shared" si="12"/>
        <v>0.16273967483849741</v>
      </c>
      <c r="AF26">
        <f t="shared" si="13"/>
        <v>0.24821237112727135</v>
      </c>
      <c r="AG26">
        <f t="shared" si="14"/>
        <v>0.22321237112727135</v>
      </c>
      <c r="AH26">
        <v>1.4</v>
      </c>
    </row>
    <row r="27" spans="2:34" x14ac:dyDescent="0.3">
      <c r="F27" s="10"/>
      <c r="G27" s="10"/>
      <c r="H27" s="10"/>
      <c r="I27" s="10"/>
      <c r="O27">
        <f t="shared" si="16"/>
        <v>6.7028603392142394E-2</v>
      </c>
      <c r="P27">
        <v>0.4</v>
      </c>
      <c r="T27">
        <f t="shared" si="4"/>
        <v>0.15395032875793346</v>
      </c>
      <c r="U27">
        <f t="shared" si="5"/>
        <v>0.15355032875793345</v>
      </c>
      <c r="V27">
        <f t="shared" si="6"/>
        <v>0.2070849533130103</v>
      </c>
      <c r="W27">
        <f t="shared" si="0"/>
        <v>0.18208495331301031</v>
      </c>
      <c r="X27">
        <f t="shared" si="7"/>
        <v>0.26836738527716408</v>
      </c>
      <c r="Y27">
        <f t="shared" si="8"/>
        <v>0.24336738527716406</v>
      </c>
      <c r="Z27">
        <v>1.5</v>
      </c>
      <c r="AA27" s="9"/>
      <c r="AB27">
        <f t="shared" si="9"/>
        <v>0.15403870649253623</v>
      </c>
      <c r="AC27">
        <f t="shared" si="10"/>
        <v>0.15363870649253622</v>
      </c>
      <c r="AD27">
        <f t="shared" si="11"/>
        <v>0.20717333104761307</v>
      </c>
      <c r="AE27">
        <f t="shared" si="12"/>
        <v>0.18217333104761307</v>
      </c>
      <c r="AF27">
        <f t="shared" si="13"/>
        <v>0.26845576301176682</v>
      </c>
      <c r="AG27">
        <f t="shared" si="14"/>
        <v>0.24345576301176683</v>
      </c>
      <c r="AH27">
        <v>1.5</v>
      </c>
    </row>
    <row r="28" spans="2:34" x14ac:dyDescent="0.3">
      <c r="E28" t="s">
        <v>13</v>
      </c>
      <c r="F28" t="s">
        <v>14</v>
      </c>
      <c r="O28">
        <f t="shared" si="16"/>
        <v>7.3059738077730002E-2</v>
      </c>
      <c r="P28">
        <v>0.5</v>
      </c>
      <c r="T28">
        <f t="shared" si="4"/>
        <v>0.1735483555140358</v>
      </c>
      <c r="U28">
        <f t="shared" si="5"/>
        <v>0.17314835551403579</v>
      </c>
      <c r="V28">
        <f t="shared" si="6"/>
        <v>0.22785886167447877</v>
      </c>
      <c r="W28">
        <f t="shared" si="0"/>
        <v>0.20285886167447878</v>
      </c>
      <c r="X28">
        <f t="shared" si="7"/>
        <v>0.29000687315369372</v>
      </c>
      <c r="Y28">
        <f t="shared" si="8"/>
        <v>0.26500687315369376</v>
      </c>
      <c r="Z28">
        <v>1.6</v>
      </c>
      <c r="AA28" s="9"/>
      <c r="AB28">
        <f t="shared" si="9"/>
        <v>0.17363673324863857</v>
      </c>
      <c r="AC28">
        <f t="shared" si="10"/>
        <v>0.17323673324863856</v>
      </c>
      <c r="AD28">
        <f t="shared" si="11"/>
        <v>0.22794723940908154</v>
      </c>
      <c r="AE28">
        <f t="shared" si="12"/>
        <v>0.20294723940908155</v>
      </c>
      <c r="AF28">
        <f t="shared" si="13"/>
        <v>0.29009525088829646</v>
      </c>
      <c r="AG28">
        <f t="shared" si="14"/>
        <v>0.2650952508882965</v>
      </c>
      <c r="AH28">
        <v>1.6</v>
      </c>
    </row>
    <row r="29" spans="2:34" x14ac:dyDescent="0.3">
      <c r="E29">
        <v>59000</v>
      </c>
      <c r="F29">
        <v>95</v>
      </c>
      <c r="O29">
        <f t="shared" si="16"/>
        <v>8.0431124915670421E-2</v>
      </c>
      <c r="P29">
        <v>0.6</v>
      </c>
      <c r="T29">
        <f t="shared" si="4"/>
        <v>0.19441077109311239</v>
      </c>
      <c r="U29">
        <f t="shared" si="5"/>
        <v>0.19401077109311238</v>
      </c>
      <c r="V29">
        <f t="shared" si="6"/>
        <v>0.24997302218829998</v>
      </c>
      <c r="W29">
        <f t="shared" si="0"/>
        <v>0.22497302218829998</v>
      </c>
      <c r="X29">
        <f t="shared" si="7"/>
        <v>0.31304245702225747</v>
      </c>
      <c r="Y29">
        <f t="shared" si="8"/>
        <v>0.2880424570222575</v>
      </c>
      <c r="Z29">
        <v>1.7</v>
      </c>
      <c r="AA29" s="9"/>
      <c r="AB29">
        <f t="shared" si="9"/>
        <v>0.19449914882771516</v>
      </c>
      <c r="AC29">
        <f t="shared" si="10"/>
        <v>0.19409914882771515</v>
      </c>
      <c r="AD29">
        <f t="shared" si="11"/>
        <v>0.25006139992290277</v>
      </c>
      <c r="AE29">
        <f t="shared" si="12"/>
        <v>0.22506139992290275</v>
      </c>
      <c r="AF29">
        <f t="shared" si="13"/>
        <v>0.31313083475686021</v>
      </c>
      <c r="AG29">
        <f t="shared" si="14"/>
        <v>0.28813083475686024</v>
      </c>
      <c r="AH29">
        <v>1.7</v>
      </c>
    </row>
    <row r="30" spans="2:34" x14ac:dyDescent="0.3">
      <c r="D30" t="s">
        <v>15</v>
      </c>
      <c r="E30" s="10">
        <f>E29/F29</f>
        <v>621.0526315789474</v>
      </c>
      <c r="F30" s="10"/>
      <c r="H30" s="10"/>
      <c r="I30" s="10"/>
      <c r="O30">
        <f t="shared" si="16"/>
        <v>8.9142763905963623E-2</v>
      </c>
      <c r="P30">
        <v>0.7</v>
      </c>
      <c r="T30">
        <f t="shared" si="4"/>
        <v>0.21653757549516342</v>
      </c>
      <c r="U30">
        <f t="shared" si="5"/>
        <v>0.21613757549516341</v>
      </c>
      <c r="V30">
        <f t="shared" si="6"/>
        <v>0.27342743485447407</v>
      </c>
      <c r="W30">
        <f t="shared" si="0"/>
        <v>0.24842743485447408</v>
      </c>
      <c r="X30">
        <f t="shared" si="7"/>
        <v>0.33747413688285544</v>
      </c>
      <c r="Y30">
        <f t="shared" si="8"/>
        <v>0.31247413688285547</v>
      </c>
      <c r="Z30">
        <v>1.8</v>
      </c>
      <c r="AA30" s="9"/>
      <c r="AB30">
        <f t="shared" si="9"/>
        <v>0.21662595322976619</v>
      </c>
      <c r="AC30">
        <f t="shared" si="10"/>
        <v>0.21622595322976618</v>
      </c>
      <c r="AD30">
        <f t="shared" si="11"/>
        <v>0.27351581258907687</v>
      </c>
      <c r="AE30">
        <f t="shared" si="12"/>
        <v>0.24851581258907685</v>
      </c>
      <c r="AF30">
        <f t="shared" si="13"/>
        <v>0.33756251461745823</v>
      </c>
      <c r="AG30">
        <f t="shared" si="14"/>
        <v>0.31256251461745821</v>
      </c>
      <c r="AH30">
        <v>1.8</v>
      </c>
    </row>
    <row r="31" spans="2:34" x14ac:dyDescent="0.3">
      <c r="O31">
        <f t="shared" si="16"/>
        <v>9.9194655048609665E-2</v>
      </c>
      <c r="P31">
        <v>0.8</v>
      </c>
    </row>
    <row r="32" spans="2:34" x14ac:dyDescent="0.3">
      <c r="O32">
        <f t="shared" si="16"/>
        <v>0.11058679834360849</v>
      </c>
      <c r="P32">
        <v>0.9</v>
      </c>
    </row>
    <row r="33" spans="5:16" x14ac:dyDescent="0.3">
      <c r="O33">
        <f t="shared" si="16"/>
        <v>0.12331919379096011</v>
      </c>
      <c r="P33">
        <v>1</v>
      </c>
    </row>
    <row r="34" spans="5:16" x14ac:dyDescent="0.3">
      <c r="O34">
        <f t="shared" si="16"/>
        <v>0.13739184139066457</v>
      </c>
      <c r="P34">
        <v>1.1000000000000001</v>
      </c>
    </row>
    <row r="35" spans="5:16" x14ac:dyDescent="0.3">
      <c r="O35">
        <f t="shared" si="16"/>
        <v>0.15280474114272177</v>
      </c>
      <c r="P35">
        <v>1.2</v>
      </c>
    </row>
    <row r="36" spans="5:16" x14ac:dyDescent="0.3">
      <c r="E36" s="12" t="s">
        <v>16</v>
      </c>
      <c r="F36" s="12"/>
      <c r="G36" s="12"/>
      <c r="H36" s="12"/>
      <c r="I36" s="12"/>
      <c r="J36" s="12"/>
      <c r="O36">
        <f t="shared" si="16"/>
        <v>0.16955789304713181</v>
      </c>
      <c r="P36">
        <v>1.3</v>
      </c>
    </row>
    <row r="37" spans="5:16" x14ac:dyDescent="0.3">
      <c r="G37" s="10"/>
      <c r="H37" s="10"/>
      <c r="I37" s="10"/>
      <c r="J37" s="10"/>
      <c r="O37">
        <f t="shared" si="16"/>
        <v>0.18765129710389464</v>
      </c>
      <c r="P37">
        <v>1.4</v>
      </c>
    </row>
    <row r="38" spans="5:16" x14ac:dyDescent="0.3">
      <c r="F38" t="s">
        <v>13</v>
      </c>
      <c r="G38" t="s">
        <v>14</v>
      </c>
      <c r="O38">
        <f t="shared" si="16"/>
        <v>0.2070849533130103</v>
      </c>
      <c r="P38">
        <v>1.5</v>
      </c>
    </row>
    <row r="39" spans="5:16" x14ac:dyDescent="0.3">
      <c r="F39">
        <v>80000</v>
      </c>
      <c r="G39">
        <v>105.4</v>
      </c>
      <c r="O39">
        <f t="shared" si="16"/>
        <v>0.22785886167447877</v>
      </c>
      <c r="P39">
        <v>1.6</v>
      </c>
    </row>
    <row r="40" spans="5:16" x14ac:dyDescent="0.3">
      <c r="E40" t="s">
        <v>15</v>
      </c>
      <c r="F40" s="10">
        <f>F39/G39</f>
        <v>759.01328273244781</v>
      </c>
      <c r="G40" s="10"/>
      <c r="I40" s="10"/>
      <c r="J40" s="10"/>
      <c r="O40">
        <f t="shared" si="16"/>
        <v>0.24997302218829998</v>
      </c>
      <c r="P40">
        <v>1.7</v>
      </c>
    </row>
    <row r="41" spans="5:16" x14ac:dyDescent="0.3">
      <c r="O41">
        <f t="shared" si="16"/>
        <v>0.27342743485447407</v>
      </c>
      <c r="P41">
        <v>1.8</v>
      </c>
    </row>
    <row r="51" spans="4:17" x14ac:dyDescent="0.3">
      <c r="D51" s="12" t="s">
        <v>12</v>
      </c>
      <c r="E51" s="12"/>
      <c r="F51" s="12"/>
      <c r="G51" s="12"/>
      <c r="H51" s="12"/>
      <c r="I51" s="12"/>
      <c r="L51" s="12" t="s">
        <v>16</v>
      </c>
      <c r="M51" s="12"/>
      <c r="N51" s="12"/>
      <c r="O51" s="12"/>
      <c r="P51" s="12"/>
      <c r="Q51" s="12"/>
    </row>
    <row r="52" spans="4:17" x14ac:dyDescent="0.3">
      <c r="F52" s="10" t="s">
        <v>20</v>
      </c>
      <c r="G52" s="10"/>
      <c r="H52" s="10" t="s">
        <v>21</v>
      </c>
      <c r="I52" s="10"/>
      <c r="N52" s="10" t="s">
        <v>20</v>
      </c>
      <c r="O52" s="10"/>
      <c r="P52" s="10" t="s">
        <v>21</v>
      </c>
      <c r="Q52" s="10"/>
    </row>
    <row r="53" spans="4:17" x14ac:dyDescent="0.3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3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3">
      <c r="D55" t="s">
        <v>24</v>
      </c>
      <c r="F55" s="10">
        <f>10^(F54+G54*LOG(E54))</f>
        <v>3588.5867438252376</v>
      </c>
      <c r="G55" s="10"/>
      <c r="H55" s="10">
        <f>10^(H54+I54*LOG(E54))</f>
        <v>4100.4228968950847</v>
      </c>
      <c r="I55" s="10"/>
      <c r="L55" t="s">
        <v>24</v>
      </c>
      <c r="N55" s="10">
        <f>10^(N54+O54*LOG(M54))</f>
        <v>4437.9855508266965</v>
      </c>
      <c r="O55" s="10"/>
      <c r="P55" s="10">
        <f>10^(P54+Q54*LOG(M54))</f>
        <v>5157.236755434762</v>
      </c>
      <c r="Q55" s="10"/>
    </row>
    <row r="56" spans="4:17" x14ac:dyDescent="0.3">
      <c r="D56" t="s">
        <v>25</v>
      </c>
      <c r="F56" s="10">
        <f>(F55+H55)/2</f>
        <v>3844.5048203601609</v>
      </c>
      <c r="G56" s="10"/>
      <c r="H56" s="10"/>
      <c r="I56" s="10"/>
      <c r="L56" t="s">
        <v>25</v>
      </c>
      <c r="N56" s="10">
        <f>(N55+P55)/2</f>
        <v>4797.6111531307288</v>
      </c>
      <c r="O56" s="10"/>
      <c r="P56" s="10"/>
      <c r="Q56" s="10"/>
    </row>
    <row r="65" spans="8:19" x14ac:dyDescent="0.3">
      <c r="H65" s="10" t="s">
        <v>26</v>
      </c>
      <c r="I65" s="10"/>
      <c r="J65" s="10"/>
      <c r="K65" s="10"/>
    </row>
    <row r="66" spans="8:19" x14ac:dyDescent="0.3">
      <c r="H66" s="7"/>
      <c r="I66" s="7"/>
      <c r="J66" s="7" t="s">
        <v>44</v>
      </c>
      <c r="K66" s="7" t="s">
        <v>27</v>
      </c>
      <c r="P66" s="10" t="s">
        <v>28</v>
      </c>
      <c r="Q66" s="10"/>
      <c r="R66" s="10"/>
      <c r="S66" s="10"/>
    </row>
    <row r="67" spans="8:19" x14ac:dyDescent="0.3">
      <c r="H67" s="11" t="s">
        <v>29</v>
      </c>
      <c r="I67" s="3" t="s">
        <v>30</v>
      </c>
      <c r="J67" s="2">
        <v>0</v>
      </c>
      <c r="K67" s="2">
        <v>0</v>
      </c>
      <c r="P67" s="7"/>
      <c r="Q67" s="7"/>
      <c r="R67" s="7" t="s">
        <v>44</v>
      </c>
      <c r="S67" s="7" t="s">
        <v>27</v>
      </c>
    </row>
    <row r="68" spans="8:19" x14ac:dyDescent="0.3">
      <c r="H68" s="11"/>
      <c r="I68" s="3" t="s">
        <v>31</v>
      </c>
      <c r="J68" s="2">
        <v>1.4999999999999999E-2</v>
      </c>
      <c r="K68" s="2">
        <v>1.4999999999999999E-2</v>
      </c>
      <c r="P68" s="11" t="s">
        <v>29</v>
      </c>
      <c r="Q68" s="3" t="s">
        <v>30</v>
      </c>
      <c r="R68" s="2">
        <v>0</v>
      </c>
      <c r="S68" s="2">
        <v>0</v>
      </c>
    </row>
    <row r="69" spans="8:19" x14ac:dyDescent="0.3">
      <c r="H69" s="11"/>
      <c r="I69" s="3" t="s">
        <v>32</v>
      </c>
      <c r="J69" s="2">
        <v>6.5000000000000002E-2</v>
      </c>
      <c r="K69" s="2">
        <v>6.5000000000000002E-2</v>
      </c>
      <c r="P69" s="11"/>
      <c r="Q69" s="3" t="s">
        <v>31</v>
      </c>
      <c r="R69" s="2">
        <v>0.01</v>
      </c>
      <c r="S69" s="2">
        <v>0.01</v>
      </c>
    </row>
    <row r="70" spans="8:19" x14ac:dyDescent="0.3">
      <c r="H70" s="11"/>
      <c r="I70" s="3" t="s">
        <v>43</v>
      </c>
      <c r="J70" s="2">
        <v>0.02</v>
      </c>
      <c r="K70" s="2">
        <v>0.02</v>
      </c>
      <c r="P70" s="11"/>
      <c r="Q70" s="3" t="s">
        <v>32</v>
      </c>
      <c r="R70" s="2">
        <v>5.5E-2</v>
      </c>
      <c r="S70" s="2">
        <v>5.5E-2</v>
      </c>
    </row>
    <row r="71" spans="8:19" x14ac:dyDescent="0.3">
      <c r="H71" s="11" t="s">
        <v>34</v>
      </c>
      <c r="P71" s="11"/>
      <c r="Q71" s="3" t="s">
        <v>33</v>
      </c>
      <c r="R71" s="2">
        <v>1.4999999999999999E-2</v>
      </c>
      <c r="S71" s="2">
        <v>1.4999999999999999E-2</v>
      </c>
    </row>
    <row r="72" spans="8:19" x14ac:dyDescent="0.3">
      <c r="H72" s="11"/>
      <c r="P72" s="11" t="s">
        <v>34</v>
      </c>
    </row>
    <row r="73" spans="8:19" x14ac:dyDescent="0.3">
      <c r="H73" s="11"/>
      <c r="J73" s="2">
        <v>4.0000000000000002E-4</v>
      </c>
      <c r="K73" s="2">
        <v>4.0000000000000002E-4</v>
      </c>
      <c r="P73" s="11"/>
    </row>
    <row r="74" spans="8:19" x14ac:dyDescent="0.3">
      <c r="H74" s="11"/>
      <c r="P74" s="11"/>
      <c r="R74" s="2">
        <v>4.0000000000000002E-4</v>
      </c>
      <c r="S74" s="2">
        <v>4.0000000000000002E-4</v>
      </c>
    </row>
    <row r="75" spans="8:19" x14ac:dyDescent="0.3">
      <c r="P75" s="11"/>
    </row>
    <row r="83" spans="9:12" x14ac:dyDescent="0.3">
      <c r="I83" s="10" t="s">
        <v>35</v>
      </c>
      <c r="J83" s="10"/>
      <c r="K83" s="10"/>
      <c r="L83" s="10"/>
    </row>
    <row r="84" spans="9:12" x14ac:dyDescent="0.3">
      <c r="I84" s="7"/>
      <c r="J84" s="7"/>
      <c r="K84" s="7" t="s">
        <v>44</v>
      </c>
      <c r="L84" s="7" t="s">
        <v>27</v>
      </c>
    </row>
    <row r="85" spans="9:12" x14ac:dyDescent="0.3">
      <c r="I85" s="11" t="s">
        <v>29</v>
      </c>
      <c r="J85" s="3" t="s">
        <v>30</v>
      </c>
      <c r="K85" s="2">
        <v>0</v>
      </c>
      <c r="L85" s="2">
        <v>0</v>
      </c>
    </row>
    <row r="86" spans="9:12" x14ac:dyDescent="0.3">
      <c r="I86" s="11"/>
      <c r="J86" s="3" t="s">
        <v>31</v>
      </c>
      <c r="K86" s="2">
        <v>0.02</v>
      </c>
      <c r="L86" s="2">
        <v>0.02</v>
      </c>
    </row>
    <row r="87" spans="9:12" x14ac:dyDescent="0.3">
      <c r="I87" s="11"/>
      <c r="J87" s="3" t="s">
        <v>32</v>
      </c>
      <c r="K87" s="2">
        <v>7.4999999999999997E-2</v>
      </c>
      <c r="L87" s="2">
        <v>7.4999999999999997E-2</v>
      </c>
    </row>
    <row r="88" spans="9:12" x14ac:dyDescent="0.3">
      <c r="I88" s="11"/>
      <c r="J88" s="3" t="s">
        <v>33</v>
      </c>
      <c r="K88" s="2">
        <v>2.5000000000000001E-2</v>
      </c>
      <c r="L88" s="2">
        <v>2.5000000000000001E-2</v>
      </c>
    </row>
    <row r="89" spans="9:12" x14ac:dyDescent="0.3">
      <c r="I89" s="11" t="s">
        <v>34</v>
      </c>
    </row>
    <row r="90" spans="9:12" x14ac:dyDescent="0.3">
      <c r="I90" s="11"/>
    </row>
    <row r="91" spans="9:12" x14ac:dyDescent="0.3">
      <c r="I91" s="11"/>
      <c r="K91" s="2">
        <v>4.0000000000000002E-4</v>
      </c>
      <c r="L91" s="2">
        <v>4.0000000000000002E-4</v>
      </c>
    </row>
    <row r="92" spans="9:12" x14ac:dyDescent="0.3">
      <c r="I92" s="11"/>
    </row>
  </sheetData>
  <mergeCells count="31"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  <mergeCell ref="F52:G52"/>
    <mergeCell ref="H52:I52"/>
    <mergeCell ref="N52:O52"/>
    <mergeCell ref="P52:Q52"/>
    <mergeCell ref="F55:G55"/>
    <mergeCell ref="H55:I55"/>
    <mergeCell ref="N55:O55"/>
    <mergeCell ref="P55:Q55"/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4B4A-72C8-444F-B4C8-32D24BCB5E7D}">
  <dimension ref="A1:BG92"/>
  <sheetViews>
    <sheetView tabSelected="1" topLeftCell="A4" zoomScale="96" zoomScaleNormal="96" workbookViewId="0">
      <selection activeCell="C15" sqref="C15"/>
    </sheetView>
  </sheetViews>
  <sheetFormatPr defaultRowHeight="14.4" x14ac:dyDescent="0.3"/>
  <cols>
    <col min="2" max="2" width="11.6640625" customWidth="1"/>
    <col min="6" max="6" width="11.44140625" customWidth="1"/>
    <col min="7" max="7" width="11.5546875" customWidth="1"/>
    <col min="8" max="8" width="28" customWidth="1"/>
    <col min="9" max="9" width="17.5546875" customWidth="1"/>
    <col min="12" max="12" width="30.5546875" customWidth="1"/>
    <col min="13" max="13" width="17.109375" customWidth="1"/>
    <col min="14" max="14" width="16" customWidth="1"/>
    <col min="15" max="15" width="22.44140625" customWidth="1"/>
    <col min="16" max="16" width="25.88671875" customWidth="1"/>
    <col min="17" max="17" width="13.33203125" customWidth="1"/>
    <col min="20" max="20" width="19" customWidth="1"/>
    <col min="21" max="21" width="27.6640625" customWidth="1"/>
    <col min="22" max="22" width="41.44140625" customWidth="1"/>
    <col min="23" max="23" width="42.109375" customWidth="1"/>
    <col min="24" max="24" width="41.33203125" customWidth="1"/>
    <col min="25" max="25" width="42.5546875" customWidth="1"/>
    <col min="28" max="28" width="19.109375" customWidth="1"/>
    <col min="29" max="29" width="29" customWidth="1"/>
    <col min="30" max="30" width="37.44140625" customWidth="1"/>
    <col min="31" max="31" width="43.6640625" customWidth="1"/>
    <col min="32" max="32" width="42.88671875" customWidth="1"/>
    <col min="33" max="33" width="43.5546875" customWidth="1"/>
  </cols>
  <sheetData>
    <row r="1" spans="1:59" x14ac:dyDescent="0.3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46</v>
      </c>
      <c r="N1" s="4" t="s">
        <v>47</v>
      </c>
      <c r="O1" s="4" t="s">
        <v>48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54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59" x14ac:dyDescent="0.3">
      <c r="A2" s="3">
        <v>8.9999999999999993E-3</v>
      </c>
      <c r="B2" s="2">
        <v>-2.0457999999999998</v>
      </c>
      <c r="C2" s="2">
        <v>1</v>
      </c>
      <c r="D2" s="1">
        <f>10^(B2+C2*LOG(C13))</f>
        <v>34.597156792394394</v>
      </c>
      <c r="E2" s="1">
        <f>10^(B2+C2*LOG(D13))</f>
        <v>43.174274204253528</v>
      </c>
      <c r="F2" s="1">
        <f>D2/C14</f>
        <v>5.5801865794184509E-2</v>
      </c>
      <c r="G2" s="1">
        <f>E2/$D$14</f>
        <v>5.1275860100063575E-2</v>
      </c>
      <c r="H2" s="5">
        <f xml:space="preserve"> 1/(4 * F2 / (PI() * $C$15 * $C$16))^0.5</f>
        <v>8.8819513289757666</v>
      </c>
      <c r="I2" s="5">
        <f>1/(4*G2/(PI()*$D$15*$D$16))^0.5</f>
        <v>9.2656581287649527</v>
      </c>
      <c r="L2" s="3" t="s">
        <v>38</v>
      </c>
      <c r="M2">
        <f xml:space="preserve"> F9+R74</f>
        <v>1.4028520766770051E-2</v>
      </c>
      <c r="N2">
        <f xml:space="preserve"> G9+S74</f>
        <v>1.2923131874929893E-2</v>
      </c>
      <c r="O2">
        <f xml:space="preserve"> 1/(PI() * C15 * C16)</f>
        <v>5.67903454386781E-2</v>
      </c>
      <c r="P2">
        <f xml:space="preserve"> 1/(PI() * D15 * D16)</f>
        <v>5.67903454386781E-2</v>
      </c>
      <c r="T2">
        <f xml:space="preserve"> $M$2 + $O$2*Z2^2</f>
        <v>7.0818866205448153E-2</v>
      </c>
      <c r="U2">
        <f xml:space="preserve"> $M$3 + $O$3*Z2^2</f>
        <v>7.0418866205448155E-2</v>
      </c>
      <c r="V2">
        <f xml:space="preserve"> $M$4 + $O$4*Z2^2</f>
        <v>9.8461206139663027E-2</v>
      </c>
      <c r="W2">
        <f t="shared" ref="W2:W30" si="0" xml:space="preserve"> $M$5 + $O$5*Z2^2</f>
        <v>8.3461206139663041E-2</v>
      </c>
      <c r="X2">
        <f xml:space="preserve"> $M$6 + $O$6*Z2^2</f>
        <v>0.14567723152384426</v>
      </c>
      <c r="Y2">
        <f xml:space="preserve"> $M$7 + $O$7*Z2^2</f>
        <v>0.13067723152384425</v>
      </c>
      <c r="Z2">
        <v>-1</v>
      </c>
      <c r="AA2" s="9"/>
      <c r="AB2">
        <f xml:space="preserve"> $N$2 + $P$2*AH2^2</f>
        <v>6.9713477313607997E-2</v>
      </c>
      <c r="AC2">
        <f xml:space="preserve"> $N$3 + $P$3*AH2^2</f>
        <v>6.9313477313607999E-2</v>
      </c>
      <c r="AD2">
        <f xml:space="preserve"> $N$4 + $P$4*AH2^2</f>
        <v>9.8461206139663027E-2</v>
      </c>
      <c r="AE2">
        <f xml:space="preserve"> $N$5 + $P$5*AH2^2</f>
        <v>8.3461206139663041E-2</v>
      </c>
      <c r="AF2">
        <f xml:space="preserve"> $N$6 + $P$6*AH2^2</f>
        <v>0.14567723152384426</v>
      </c>
      <c r="AG2">
        <f xml:space="preserve"> $N$7 + $P$7*AH2^2</f>
        <v>0.13067723152384425</v>
      </c>
      <c r="AH2">
        <v>-1</v>
      </c>
      <c r="BG2">
        <v>1</v>
      </c>
    </row>
    <row r="3" spans="1:59" x14ac:dyDescent="0.3">
      <c r="A3" s="3">
        <v>8.0000000000000002E-3</v>
      </c>
      <c r="B3" s="2">
        <v>-2.0969000000000002</v>
      </c>
      <c r="C3" s="2">
        <v>1</v>
      </c>
      <c r="D3" s="1">
        <f>10^(B3+C3*LOG(C13))</f>
        <v>30.756747676224666</v>
      </c>
      <c r="E3" s="1">
        <f>10^(B3+C3*LOG(D13))</f>
        <v>38.381774137471254</v>
      </c>
      <c r="F3" s="1">
        <f>D3/$C$14</f>
        <v>4.9607657542297852E-2</v>
      </c>
      <c r="G3" s="1">
        <f t="shared" ref="G3:G8" si="1">E3/$D$14</f>
        <v>4.5584054795096501E-2</v>
      </c>
      <c r="H3" s="5">
        <f t="shared" ref="H3:H8" si="2" xml:space="preserve"> 1/(4 * F3 / (PI() * $C$15 * $C$16))^0.5</f>
        <v>9.4201623801152827</v>
      </c>
      <c r="I3" s="5">
        <f t="shared" ref="I3:I8" si="3">1/(4*G3/(PI()*$D$15*$D$16))^0.5</f>
        <v>9.8271202913319993</v>
      </c>
      <c r="L3" s="3" t="s">
        <v>67</v>
      </c>
      <c r="M3">
        <f xml:space="preserve"> F9</f>
        <v>1.3628520766770052E-2</v>
      </c>
      <c r="N3">
        <f>G9</f>
        <v>1.2523131874929894E-2</v>
      </c>
      <c r="O3">
        <f xml:space="preserve"> 1/(PI() * C15 * C16)</f>
        <v>5.67903454386781E-2</v>
      </c>
      <c r="P3">
        <f xml:space="preserve"> 1/(PI() * D15 * D16)</f>
        <v>5.67903454386781E-2</v>
      </c>
      <c r="T3">
        <f t="shared" ref="T3:T30" si="4" xml:space="preserve"> $M$2 + $O$2*Z3^2</f>
        <v>6.0028700572099317E-2</v>
      </c>
      <c r="U3">
        <f t="shared" ref="U3:U30" si="5" xml:space="preserve"> $M$3 + $O$3*Z3^2</f>
        <v>5.9628700572099319E-2</v>
      </c>
      <c r="V3">
        <f t="shared" ref="V3:V30" si="6" xml:space="preserve"> $M$4 + $O$4*Z3^2</f>
        <v>8.7092995918813365E-2</v>
      </c>
      <c r="W3">
        <f t="shared" si="0"/>
        <v>7.209299591881338E-2</v>
      </c>
      <c r="X3">
        <f t="shared" ref="X3:X30" si="7" xml:space="preserve"> $M$6 + $O$6*Z3^2</f>
        <v>0.13388797648000017</v>
      </c>
      <c r="Y3">
        <f t="shared" ref="Y3:Y30" si="8" xml:space="preserve"> $M$7 + $O$7*Z3^2</f>
        <v>0.11888797648000016</v>
      </c>
      <c r="Z3">
        <v>-0.9</v>
      </c>
      <c r="AA3" s="9"/>
      <c r="AB3">
        <f t="shared" ref="AB3:AB30" si="9" xml:space="preserve"> $N$2 + $P$2*AH3^2</f>
        <v>5.8923311680259161E-2</v>
      </c>
      <c r="AC3">
        <f t="shared" ref="AC3:AC30" si="10" xml:space="preserve"> $N$3 + $P$3*AH3^2</f>
        <v>5.8523311680259156E-2</v>
      </c>
      <c r="AD3">
        <f t="shared" ref="AD3:AD30" si="11" xml:space="preserve"> $N$4 + $P$4*AH3^2</f>
        <v>8.7092995918813365E-2</v>
      </c>
      <c r="AE3">
        <f t="shared" ref="AE3:AE30" si="12" xml:space="preserve"> $N$5 + $P$5*AH3^2</f>
        <v>7.209299591881338E-2</v>
      </c>
      <c r="AF3">
        <f t="shared" ref="AF3:AF30" si="13" xml:space="preserve"> $N$6 + $P$6*AH3^2</f>
        <v>0.13388797648000017</v>
      </c>
      <c r="AG3">
        <f t="shared" ref="AG3:AG30" si="14" xml:space="preserve"> $N$7 + $P$7*AH3^2</f>
        <v>0.11888797648000016</v>
      </c>
      <c r="AH3">
        <v>-0.9</v>
      </c>
    </row>
    <row r="4" spans="1:59" x14ac:dyDescent="0.3">
      <c r="A4" s="3">
        <v>7.0000000000000001E-3</v>
      </c>
      <c r="B4" s="2">
        <v>-2.1549</v>
      </c>
      <c r="C4" s="2">
        <v>1</v>
      </c>
      <c r="D4" s="1">
        <f>10^(B4+C4*LOG(C13))</f>
        <v>26.911655195460746</v>
      </c>
      <c r="E4" s="1">
        <f>10^(B4+C4*LOG(D13))</f>
        <v>33.583429634731374</v>
      </c>
      <c r="F4" s="1">
        <f t="shared" ref="F4:F8" si="15">D4/$C$14</f>
        <v>4.3405895476549591E-2</v>
      </c>
      <c r="G4" s="1">
        <f t="shared" si="1"/>
        <v>3.9885308354787853E-2</v>
      </c>
      <c r="H4" s="5">
        <f t="shared" si="2"/>
        <v>10.070670555531967</v>
      </c>
      <c r="I4" s="5">
        <f t="shared" si="3"/>
        <v>10.505730896156459</v>
      </c>
      <c r="L4" s="3" t="s">
        <v>41</v>
      </c>
      <c r="M4">
        <f>F9 +R69+R71</f>
        <v>3.862852076677005E-2</v>
      </c>
      <c r="N4">
        <f>F9 +S69+S71</f>
        <v>3.862852076677005E-2</v>
      </c>
      <c r="O4">
        <f xml:space="preserve"> 1/(PI() * C15 * C17)</f>
        <v>5.9832685372892984E-2</v>
      </c>
      <c r="P4">
        <f xml:space="preserve"> 1/(PI() * D15 * D17)</f>
        <v>5.9832685372892984E-2</v>
      </c>
      <c r="T4">
        <f t="shared" si="4"/>
        <v>5.0374341847524047E-2</v>
      </c>
      <c r="U4">
        <f t="shared" si="5"/>
        <v>4.9974341847524043E-2</v>
      </c>
      <c r="V4">
        <f t="shared" si="6"/>
        <v>7.6921439405421566E-2</v>
      </c>
      <c r="W4">
        <f t="shared" si="0"/>
        <v>6.1921439405421566E-2</v>
      </c>
      <c r="X4">
        <f t="shared" si="7"/>
        <v>0.12333969565129754</v>
      </c>
      <c r="Y4">
        <f t="shared" si="8"/>
        <v>0.10833969565129756</v>
      </c>
      <c r="Z4">
        <v>-0.8</v>
      </c>
      <c r="AA4" s="9"/>
      <c r="AB4">
        <f t="shared" si="9"/>
        <v>4.9268952955683884E-2</v>
      </c>
      <c r="AC4">
        <f t="shared" si="10"/>
        <v>4.8868952955683886E-2</v>
      </c>
      <c r="AD4">
        <f t="shared" si="11"/>
        <v>7.6921439405421566E-2</v>
      </c>
      <c r="AE4">
        <f t="shared" si="12"/>
        <v>6.1921439405421566E-2</v>
      </c>
      <c r="AF4">
        <f t="shared" si="13"/>
        <v>0.12333969565129754</v>
      </c>
      <c r="AG4">
        <f t="shared" si="14"/>
        <v>0.10833969565129756</v>
      </c>
      <c r="AH4">
        <v>-0.8</v>
      </c>
    </row>
    <row r="5" spans="1:59" x14ac:dyDescent="0.3">
      <c r="A5" s="3">
        <v>6.0000000000000001E-3</v>
      </c>
      <c r="B5" s="2">
        <v>-2.2218</v>
      </c>
      <c r="C5" s="2">
        <v>1</v>
      </c>
      <c r="D5" s="1">
        <f>10^(B5+C5*LOG(C13))</f>
        <v>23.069618344713621</v>
      </c>
      <c r="E5" s="1">
        <f>10^(B5+C5*LOG(D13))</f>
        <v>28.78889829528131</v>
      </c>
      <c r="F5" s="1">
        <f t="shared" si="15"/>
        <v>3.7209061846312293E-2</v>
      </c>
      <c r="G5" s="1">
        <f t="shared" si="1"/>
        <v>3.4191090611973049E-2</v>
      </c>
      <c r="H5" s="5">
        <f t="shared" si="2"/>
        <v>10.876981478547455</v>
      </c>
      <c r="I5" s="5">
        <f t="shared" si="3"/>
        <v>11.346875041337443</v>
      </c>
      <c r="L5" s="3" t="s">
        <v>39</v>
      </c>
      <c r="M5">
        <f>F9 +R69</f>
        <v>2.362852076677005E-2</v>
      </c>
      <c r="N5">
        <f>F9 +R69</f>
        <v>2.362852076677005E-2</v>
      </c>
      <c r="O5">
        <f xml:space="preserve"> 1/(PI() * C15 * C17)</f>
        <v>5.9832685372892984E-2</v>
      </c>
      <c r="P5">
        <f xml:space="preserve"> 1/(PI() * D15 * D17)</f>
        <v>5.9832685372892984E-2</v>
      </c>
      <c r="T5">
        <f t="shared" si="4"/>
        <v>4.1855790031722316E-2</v>
      </c>
      <c r="U5">
        <f t="shared" si="5"/>
        <v>4.1455790031722319E-2</v>
      </c>
      <c r="V5">
        <f t="shared" si="6"/>
        <v>6.79465365994876E-2</v>
      </c>
      <c r="W5">
        <f t="shared" si="0"/>
        <v>5.2946536599487608E-2</v>
      </c>
      <c r="X5">
        <f t="shared" si="7"/>
        <v>0.11403238903773641</v>
      </c>
      <c r="Y5">
        <f t="shared" si="8"/>
        <v>9.903238903773641E-2</v>
      </c>
      <c r="Z5">
        <v>-0.7</v>
      </c>
      <c r="AA5" s="9"/>
      <c r="AB5">
        <f t="shared" si="9"/>
        <v>4.075040113988216E-2</v>
      </c>
      <c r="AC5">
        <f t="shared" si="10"/>
        <v>4.0350401139882162E-2</v>
      </c>
      <c r="AD5">
        <f t="shared" si="11"/>
        <v>6.79465365994876E-2</v>
      </c>
      <c r="AE5">
        <f t="shared" si="12"/>
        <v>5.2946536599487608E-2</v>
      </c>
      <c r="AF5">
        <f t="shared" si="13"/>
        <v>0.11403238903773641</v>
      </c>
      <c r="AG5">
        <f t="shared" si="14"/>
        <v>9.903238903773641E-2</v>
      </c>
      <c r="AH5">
        <v>-0.7</v>
      </c>
    </row>
    <row r="6" spans="1:59" x14ac:dyDescent="0.3">
      <c r="A6" s="3">
        <v>5.0000000000000001E-3</v>
      </c>
      <c r="B6" s="2">
        <v>-2.3010000000000002</v>
      </c>
      <c r="C6" s="2">
        <v>1</v>
      </c>
      <c r="D6" s="1">
        <f>10^(B6+C6*LOG(C13))</f>
        <v>19.223851800655446</v>
      </c>
      <c r="E6" s="1">
        <f>10^(B6+C6*LOG(D13))</f>
        <v>23.989712619560905</v>
      </c>
      <c r="F6" s="1">
        <f t="shared" si="15"/>
        <v>3.100621258170233E-2</v>
      </c>
      <c r="G6" s="1">
        <f t="shared" si="1"/>
        <v>2.8491345153872808E-2</v>
      </c>
      <c r="H6" s="5">
        <f t="shared" si="2"/>
        <v>11.91539349261909</v>
      </c>
      <c r="I6" s="5">
        <f t="shared" si="3"/>
        <v>12.430147214626817</v>
      </c>
      <c r="L6" s="3" t="s">
        <v>42</v>
      </c>
      <c r="M6">
        <f xml:space="preserve"> F9 + R70+R71</f>
        <v>8.3628520766770048E-2</v>
      </c>
      <c r="N6">
        <f xml:space="preserve"> F9 + S70+S71</f>
        <v>8.3628520766770048E-2</v>
      </c>
      <c r="O6">
        <f xml:space="preserve"> 1/(PI() * C15 * C18)</f>
        <v>6.2048710757074209E-2</v>
      </c>
      <c r="P6">
        <f xml:space="preserve"> 1/(PI() * D15 * D18)</f>
        <v>6.2048710757074209E-2</v>
      </c>
      <c r="T6">
        <f t="shared" si="4"/>
        <v>3.4473045124694165E-2</v>
      </c>
      <c r="U6">
        <f t="shared" si="5"/>
        <v>3.4073045124694168E-2</v>
      </c>
      <c r="V6">
        <f t="shared" si="6"/>
        <v>6.0168287501011525E-2</v>
      </c>
      <c r="W6">
        <f t="shared" si="0"/>
        <v>4.5168287501011525E-2</v>
      </c>
      <c r="X6">
        <f t="shared" si="7"/>
        <v>0.10596605663931677</v>
      </c>
      <c r="Y6">
        <f t="shared" si="8"/>
        <v>9.0966056639316756E-2</v>
      </c>
      <c r="Z6">
        <v>-0.6</v>
      </c>
      <c r="AA6" s="9"/>
      <c r="AB6">
        <f t="shared" si="9"/>
        <v>3.3367656232854009E-2</v>
      </c>
      <c r="AC6">
        <f t="shared" si="10"/>
        <v>3.2967656232854012E-2</v>
      </c>
      <c r="AD6">
        <f t="shared" si="11"/>
        <v>6.0168287501011525E-2</v>
      </c>
      <c r="AE6">
        <f t="shared" si="12"/>
        <v>4.5168287501011525E-2</v>
      </c>
      <c r="AF6">
        <f t="shared" si="13"/>
        <v>0.10596605663931677</v>
      </c>
      <c r="AG6">
        <f t="shared" si="14"/>
        <v>9.0966056639316756E-2</v>
      </c>
      <c r="AH6">
        <v>-0.6</v>
      </c>
    </row>
    <row r="7" spans="1:59" x14ac:dyDescent="0.3">
      <c r="A7" s="3">
        <v>4.0000000000000001E-3</v>
      </c>
      <c r="B7" s="2">
        <v>-2.3978999999999999</v>
      </c>
      <c r="C7" s="2">
        <v>1</v>
      </c>
      <c r="D7" s="1">
        <f>10^(B7+C7*LOG(C13))</f>
        <v>15.379436021685278</v>
      </c>
      <c r="E7" s="1">
        <f>10^(B7+C7*LOG(D13))</f>
        <v>19.192212582421867</v>
      </c>
      <c r="F7" s="1">
        <f t="shared" si="15"/>
        <v>2.4805541970460126E-2</v>
      </c>
      <c r="G7" s="1">
        <f>E7/$D$14</f>
        <v>2.2793601641831196E-2</v>
      </c>
      <c r="H7" s="5">
        <f t="shared" si="2"/>
        <v>13.321661342391931</v>
      </c>
      <c r="I7" s="5">
        <f t="shared" si="3"/>
        <v>13.897166865022843</v>
      </c>
      <c r="L7" s="3" t="s">
        <v>40</v>
      </c>
      <c r="M7">
        <f xml:space="preserve"> F9 + R70</f>
        <v>6.8628520766770049E-2</v>
      </c>
      <c r="N7">
        <f xml:space="preserve"> F9 + R70</f>
        <v>6.8628520766770049E-2</v>
      </c>
      <c r="O7">
        <f xml:space="preserve"> 1/(PI() * C15 * C18)</f>
        <v>6.2048710757074209E-2</v>
      </c>
      <c r="P7">
        <f xml:space="preserve"> 1/(PI() * D15 * D18)</f>
        <v>6.2048710757074209E-2</v>
      </c>
      <c r="T7">
        <f t="shared" si="4"/>
        <v>2.8226107126439574E-2</v>
      </c>
      <c r="U7">
        <f t="shared" si="5"/>
        <v>2.7826107126439577E-2</v>
      </c>
      <c r="V7">
        <f t="shared" si="6"/>
        <v>5.3586692109993297E-2</v>
      </c>
      <c r="W7">
        <f t="shared" si="0"/>
        <v>3.8586692109993298E-2</v>
      </c>
      <c r="X7">
        <f t="shared" si="7"/>
        <v>9.9140698456038595E-2</v>
      </c>
      <c r="Y7">
        <f t="shared" si="8"/>
        <v>8.4140698456038596E-2</v>
      </c>
      <c r="Z7">
        <v>-0.5</v>
      </c>
      <c r="AA7" s="9"/>
      <c r="AB7">
        <f t="shared" si="9"/>
        <v>2.7120718234599418E-2</v>
      </c>
      <c r="AC7">
        <f t="shared" si="10"/>
        <v>2.6720718234599421E-2</v>
      </c>
      <c r="AD7">
        <f t="shared" si="11"/>
        <v>5.3586692109993297E-2</v>
      </c>
      <c r="AE7">
        <f t="shared" si="12"/>
        <v>3.8586692109993298E-2</v>
      </c>
      <c r="AF7">
        <f t="shared" si="13"/>
        <v>9.9140698456038595E-2</v>
      </c>
      <c r="AG7">
        <f t="shared" si="14"/>
        <v>8.4140698456038596E-2</v>
      </c>
      <c r="AH7">
        <v>-0.5</v>
      </c>
    </row>
    <row r="8" spans="1:59" x14ac:dyDescent="0.3">
      <c r="A8" s="3">
        <v>3.00000000000001E-3</v>
      </c>
      <c r="B8" s="2">
        <v>-2.5228999999999999</v>
      </c>
      <c r="C8" s="2">
        <v>1</v>
      </c>
      <c r="D8" s="1">
        <f>10^(B8+C8*LOG(C13))</f>
        <v>11.53295001546077</v>
      </c>
      <c r="E8" s="1">
        <f>10^(B8+C8*LOG(D13))</f>
        <v>14.39212907983566</v>
      </c>
      <c r="F8" s="1">
        <f t="shared" si="15"/>
        <v>1.8601532283001241E-2</v>
      </c>
      <c r="G8" s="1">
        <f t="shared" si="1"/>
        <v>1.7092789881039978E-2</v>
      </c>
      <c r="H8" s="5">
        <f t="shared" si="2"/>
        <v>15.383614524328186</v>
      </c>
      <c r="I8" s="5">
        <f t="shared" si="3"/>
        <v>16.048197933951652</v>
      </c>
      <c r="T8">
        <f t="shared" si="4"/>
        <v>2.311497603695855E-2</v>
      </c>
      <c r="U8">
        <f t="shared" si="5"/>
        <v>2.2714976036958552E-2</v>
      </c>
      <c r="V8">
        <f t="shared" si="6"/>
        <v>4.8201750426432932E-2</v>
      </c>
      <c r="W8">
        <f t="shared" si="0"/>
        <v>3.3201750426432933E-2</v>
      </c>
      <c r="X8">
        <f t="shared" si="7"/>
        <v>9.3556314487901929E-2</v>
      </c>
      <c r="Y8">
        <f t="shared" si="8"/>
        <v>7.8556314487901929E-2</v>
      </c>
      <c r="Z8">
        <v>-0.4</v>
      </c>
      <c r="AA8" s="9"/>
      <c r="AB8">
        <f t="shared" si="9"/>
        <v>2.2009587145118394E-2</v>
      </c>
      <c r="AC8">
        <f t="shared" si="10"/>
        <v>2.1609587145118393E-2</v>
      </c>
      <c r="AD8">
        <f t="shared" si="11"/>
        <v>4.8201750426432932E-2</v>
      </c>
      <c r="AE8">
        <f t="shared" si="12"/>
        <v>3.3201750426432933E-2</v>
      </c>
      <c r="AF8">
        <f t="shared" si="13"/>
        <v>9.3556314487901929E-2</v>
      </c>
      <c r="AG8">
        <f t="shared" si="14"/>
        <v>7.8556314487901929E-2</v>
      </c>
      <c r="AH8">
        <v>-0.4</v>
      </c>
    </row>
    <row r="9" spans="1:59" x14ac:dyDescent="0.3">
      <c r="A9" s="3">
        <v>2.4380000000000001E-3</v>
      </c>
      <c r="B9" s="2">
        <v>-2.6579999999999999</v>
      </c>
      <c r="C9" s="2">
        <v>1</v>
      </c>
      <c r="D9" s="1">
        <f>10^(B9+C9*LOG(C13))</f>
        <v>8.449682875397432</v>
      </c>
      <c r="E9" s="1">
        <f>10^(B9+C9*LOG(D13))</f>
        <v>10.544477038690971</v>
      </c>
      <c r="F9" s="1">
        <f>D9/$C$14</f>
        <v>1.3628520766770052E-2</v>
      </c>
      <c r="G9" s="1">
        <f>E9/$D$14</f>
        <v>1.2523131874929894E-2</v>
      </c>
      <c r="H9" s="5">
        <f xml:space="preserve"> 1/(4 * F9 / (PI() * $C$15 * $C$16))^0.5</f>
        <v>17.972495726274126</v>
      </c>
      <c r="I9" s="5">
        <f>1/(4*G9/(PI()*$D$15*$D$16))^0.5</f>
        <v>18.748920699112688</v>
      </c>
      <c r="T9">
        <f t="shared" si="4"/>
        <v>1.9139651856251081E-2</v>
      </c>
      <c r="U9">
        <f t="shared" si="5"/>
        <v>1.873965185625108E-2</v>
      </c>
      <c r="V9">
        <f t="shared" si="6"/>
        <v>4.4013462450330415E-2</v>
      </c>
      <c r="W9">
        <f t="shared" si="0"/>
        <v>2.9013462450330419E-2</v>
      </c>
      <c r="X9">
        <f t="shared" si="7"/>
        <v>8.9212904734906728E-2</v>
      </c>
      <c r="Y9">
        <f t="shared" si="8"/>
        <v>7.4212904734906729E-2</v>
      </c>
      <c r="Z9">
        <v>-0.3</v>
      </c>
      <c r="AA9" s="9"/>
      <c r="AB9">
        <f t="shared" si="9"/>
        <v>1.8034262964410921E-2</v>
      </c>
      <c r="AC9">
        <f t="shared" si="10"/>
        <v>1.7634262964410924E-2</v>
      </c>
      <c r="AD9">
        <f t="shared" si="11"/>
        <v>4.4013462450330415E-2</v>
      </c>
      <c r="AE9">
        <f t="shared" si="12"/>
        <v>2.9013462450330419E-2</v>
      </c>
      <c r="AF9">
        <f t="shared" si="13"/>
        <v>8.9212904734906728E-2</v>
      </c>
      <c r="AG9">
        <f t="shared" si="14"/>
        <v>7.4212904734906729E-2</v>
      </c>
      <c r="AH9">
        <v>-0.3</v>
      </c>
    </row>
    <row r="10" spans="1:59" x14ac:dyDescent="0.3">
      <c r="A10" s="3">
        <v>2E-3</v>
      </c>
      <c r="B10" s="2">
        <v>-2.6989999999999998</v>
      </c>
      <c r="C10" s="2">
        <v>1</v>
      </c>
      <c r="D10" s="1">
        <f>10^(B10+C10*LOG(C13))</f>
        <v>7.6884785978575714</v>
      </c>
      <c r="E10" s="1">
        <f>10^(B10+C10*LOG(D13))</f>
        <v>9.5945596104709345</v>
      </c>
      <c r="F10" s="1">
        <f>D10/$C$14</f>
        <v>1.2400771932028341E-2</v>
      </c>
      <c r="G10" s="1">
        <f>E10/$D$14</f>
        <v>1.1394963907922726E-2</v>
      </c>
      <c r="H10" s="5">
        <f xml:space="preserve"> 1/(4 * F10 / (PI() * $C$15 * $C$16))^0.5</f>
        <v>18.841192597339013</v>
      </c>
      <c r="I10" s="5">
        <f>1/(4*G10/(PI()*$D$15*$D$16))^0.5</f>
        <v>19.655145910970866</v>
      </c>
      <c r="T10">
        <f t="shared" si="4"/>
        <v>1.6300134584317175E-2</v>
      </c>
      <c r="U10">
        <f t="shared" si="5"/>
        <v>1.5900134584317178E-2</v>
      </c>
      <c r="V10">
        <f t="shared" si="6"/>
        <v>4.1021828181685767E-2</v>
      </c>
      <c r="W10">
        <f t="shared" si="0"/>
        <v>2.6021828181685771E-2</v>
      </c>
      <c r="X10">
        <f t="shared" si="7"/>
        <v>8.6110469197053022E-2</v>
      </c>
      <c r="Y10">
        <f t="shared" si="8"/>
        <v>7.1110469197053022E-2</v>
      </c>
      <c r="Z10">
        <v>-0.2</v>
      </c>
      <c r="AA10" s="9"/>
      <c r="AB10">
        <f t="shared" si="9"/>
        <v>1.5194745692477018E-2</v>
      </c>
      <c r="AC10">
        <f t="shared" si="10"/>
        <v>1.4794745692477018E-2</v>
      </c>
      <c r="AD10">
        <f t="shared" si="11"/>
        <v>4.1021828181685767E-2</v>
      </c>
      <c r="AE10">
        <f t="shared" si="12"/>
        <v>2.6021828181685771E-2</v>
      </c>
      <c r="AF10">
        <f t="shared" si="13"/>
        <v>8.6110469197053022E-2</v>
      </c>
      <c r="AG10">
        <f t="shared" si="14"/>
        <v>7.1110469197053022E-2</v>
      </c>
      <c r="AH10">
        <v>-0.2</v>
      </c>
    </row>
    <row r="11" spans="1:59" x14ac:dyDescent="0.3">
      <c r="T11">
        <f t="shared" si="4"/>
        <v>1.4596424221156833E-2</v>
      </c>
      <c r="U11">
        <f t="shared" si="5"/>
        <v>1.4196424221156833E-2</v>
      </c>
      <c r="V11">
        <f t="shared" si="6"/>
        <v>3.9226847620498981E-2</v>
      </c>
      <c r="W11">
        <f t="shared" si="0"/>
        <v>2.4226847620498981E-2</v>
      </c>
      <c r="X11">
        <f t="shared" si="7"/>
        <v>8.4249007874340795E-2</v>
      </c>
      <c r="Y11">
        <f t="shared" si="8"/>
        <v>6.9249007874340796E-2</v>
      </c>
      <c r="Z11">
        <v>-0.1</v>
      </c>
      <c r="AA11" s="9"/>
      <c r="AB11">
        <f t="shared" si="9"/>
        <v>1.3491035329316675E-2</v>
      </c>
      <c r="AC11">
        <f t="shared" si="10"/>
        <v>1.3091035329316675E-2</v>
      </c>
      <c r="AD11">
        <f t="shared" si="11"/>
        <v>3.9226847620498981E-2</v>
      </c>
      <c r="AE11">
        <f t="shared" si="12"/>
        <v>2.4226847620498981E-2</v>
      </c>
      <c r="AF11">
        <f t="shared" si="13"/>
        <v>8.4249007874340795E-2</v>
      </c>
      <c r="AG11">
        <f t="shared" si="14"/>
        <v>6.9249007874340796E-2</v>
      </c>
      <c r="AH11">
        <v>-0.1</v>
      </c>
    </row>
    <row r="12" spans="1:59" x14ac:dyDescent="0.3">
      <c r="B12" s="4"/>
      <c r="C12" s="4" t="s">
        <v>17</v>
      </c>
      <c r="D12" s="4" t="s">
        <v>5</v>
      </c>
      <c r="T12">
        <f t="shared" si="4"/>
        <v>1.4028520766770051E-2</v>
      </c>
      <c r="U12">
        <f t="shared" si="5"/>
        <v>1.3628520766770052E-2</v>
      </c>
      <c r="V12">
        <f t="shared" si="6"/>
        <v>3.862852076677005E-2</v>
      </c>
      <c r="W12">
        <f t="shared" si="0"/>
        <v>2.362852076677005E-2</v>
      </c>
      <c r="X12">
        <f t="shared" si="7"/>
        <v>8.3628520766770048E-2</v>
      </c>
      <c r="Y12">
        <f t="shared" si="8"/>
        <v>6.8628520766770049E-2</v>
      </c>
      <c r="Z12">
        <v>0</v>
      </c>
      <c r="AA12" s="9"/>
      <c r="AB12">
        <f t="shared" si="9"/>
        <v>1.2923131874929893E-2</v>
      </c>
      <c r="AC12">
        <f t="shared" si="10"/>
        <v>1.2523131874929894E-2</v>
      </c>
      <c r="AD12">
        <f t="shared" si="11"/>
        <v>3.862852076677005E-2</v>
      </c>
      <c r="AE12">
        <f t="shared" si="12"/>
        <v>2.362852076677005E-2</v>
      </c>
      <c r="AF12">
        <f t="shared" si="13"/>
        <v>8.3628520766770048E-2</v>
      </c>
      <c r="AG12">
        <f t="shared" si="14"/>
        <v>6.8628520766770049E-2</v>
      </c>
      <c r="AH12">
        <v>0</v>
      </c>
    </row>
    <row r="13" spans="1:59" x14ac:dyDescent="0.3">
      <c r="B13" s="3" t="s">
        <v>3</v>
      </c>
      <c r="C13" s="2">
        <f>F56</f>
        <v>3844.5048203601609</v>
      </c>
      <c r="D13" s="2">
        <f>N56</f>
        <v>4797.6111531307288</v>
      </c>
      <c r="T13">
        <f t="shared" si="4"/>
        <v>1.4596424221156833E-2</v>
      </c>
      <c r="U13">
        <f t="shared" si="5"/>
        <v>1.4196424221156833E-2</v>
      </c>
      <c r="V13">
        <f t="shared" si="6"/>
        <v>3.9226847620498981E-2</v>
      </c>
      <c r="W13">
        <f t="shared" si="0"/>
        <v>2.4226847620498981E-2</v>
      </c>
      <c r="X13">
        <f t="shared" si="7"/>
        <v>8.4249007874340795E-2</v>
      </c>
      <c r="Y13">
        <f t="shared" si="8"/>
        <v>6.9249007874340796E-2</v>
      </c>
      <c r="Z13">
        <v>0.1</v>
      </c>
      <c r="AA13" s="9"/>
      <c r="AB13">
        <f t="shared" si="9"/>
        <v>1.3491035329316675E-2</v>
      </c>
      <c r="AC13">
        <f t="shared" si="10"/>
        <v>1.3091035329316675E-2</v>
      </c>
      <c r="AD13">
        <f t="shared" si="11"/>
        <v>3.9226847620498981E-2</v>
      </c>
      <c r="AE13">
        <f t="shared" si="12"/>
        <v>2.4226847620498981E-2</v>
      </c>
      <c r="AF13">
        <f t="shared" si="13"/>
        <v>8.4249007874340795E-2</v>
      </c>
      <c r="AG13">
        <f t="shared" si="14"/>
        <v>6.9249007874340796E-2</v>
      </c>
      <c r="AH13">
        <v>0.1</v>
      </c>
    </row>
    <row r="14" spans="1:59" x14ac:dyDescent="0.3">
      <c r="B14" s="3" t="s">
        <v>4</v>
      </c>
      <c r="C14" s="2">
        <v>620</v>
      </c>
      <c r="D14" s="2">
        <v>842</v>
      </c>
      <c r="T14">
        <f t="shared" si="4"/>
        <v>1.6300134584317175E-2</v>
      </c>
      <c r="U14">
        <f t="shared" si="5"/>
        <v>1.5900134584317178E-2</v>
      </c>
      <c r="V14">
        <f t="shared" si="6"/>
        <v>4.1021828181685767E-2</v>
      </c>
      <c r="W14">
        <f t="shared" si="0"/>
        <v>2.6021828181685771E-2</v>
      </c>
      <c r="X14">
        <f t="shared" si="7"/>
        <v>8.6110469197053022E-2</v>
      </c>
      <c r="Y14">
        <f t="shared" si="8"/>
        <v>7.1110469197053022E-2</v>
      </c>
      <c r="Z14">
        <v>0.2</v>
      </c>
      <c r="AA14" s="9"/>
      <c r="AB14">
        <f t="shared" si="9"/>
        <v>1.5194745692477018E-2</v>
      </c>
      <c r="AC14">
        <f t="shared" si="10"/>
        <v>1.4794745692477018E-2</v>
      </c>
      <c r="AD14">
        <f t="shared" si="11"/>
        <v>4.1021828181685767E-2</v>
      </c>
      <c r="AE14">
        <f t="shared" si="12"/>
        <v>2.6021828181685771E-2</v>
      </c>
      <c r="AF14">
        <f t="shared" si="13"/>
        <v>8.6110469197053022E-2</v>
      </c>
      <c r="AG14">
        <f t="shared" si="14"/>
        <v>7.1110469197053022E-2</v>
      </c>
      <c r="AH14">
        <v>0.2</v>
      </c>
    </row>
    <row r="15" spans="1:59" x14ac:dyDescent="0.3">
      <c r="B15" s="3" t="s">
        <v>8</v>
      </c>
      <c r="C15" s="2">
        <v>9.5</v>
      </c>
      <c r="D15" s="2">
        <v>9.5</v>
      </c>
      <c r="T15">
        <f t="shared" si="4"/>
        <v>1.9139651856251081E-2</v>
      </c>
      <c r="U15">
        <f t="shared" si="5"/>
        <v>1.873965185625108E-2</v>
      </c>
      <c r="V15">
        <f t="shared" si="6"/>
        <v>4.4013462450330415E-2</v>
      </c>
      <c r="W15">
        <f t="shared" si="0"/>
        <v>2.9013462450330419E-2</v>
      </c>
      <c r="X15">
        <f t="shared" si="7"/>
        <v>8.9212904734906728E-2</v>
      </c>
      <c r="Y15">
        <f t="shared" si="8"/>
        <v>7.4212904734906729E-2</v>
      </c>
      <c r="Z15">
        <v>0.3</v>
      </c>
      <c r="AA15" s="9"/>
      <c r="AB15">
        <f t="shared" si="9"/>
        <v>1.8034262964410921E-2</v>
      </c>
      <c r="AC15">
        <f t="shared" si="10"/>
        <v>1.7634262964410924E-2</v>
      </c>
      <c r="AD15">
        <f t="shared" si="11"/>
        <v>4.4013462450330415E-2</v>
      </c>
      <c r="AE15">
        <f t="shared" si="12"/>
        <v>2.9013462450330419E-2</v>
      </c>
      <c r="AF15">
        <f t="shared" si="13"/>
        <v>8.9212904734906728E-2</v>
      </c>
      <c r="AG15">
        <f t="shared" si="14"/>
        <v>7.4212904734906729E-2</v>
      </c>
      <c r="AH15">
        <v>0.3</v>
      </c>
    </row>
    <row r="16" spans="1:59" x14ac:dyDescent="0.3">
      <c r="B16" s="3" t="s">
        <v>11</v>
      </c>
      <c r="C16" s="2">
        <v>0.59</v>
      </c>
      <c r="D16" s="2">
        <v>0.59</v>
      </c>
      <c r="T16">
        <f t="shared" si="4"/>
        <v>2.311497603695855E-2</v>
      </c>
      <c r="U16">
        <f t="shared" si="5"/>
        <v>2.2714976036958552E-2</v>
      </c>
      <c r="V16">
        <f t="shared" si="6"/>
        <v>4.8201750426432932E-2</v>
      </c>
      <c r="W16">
        <f t="shared" si="0"/>
        <v>3.3201750426432933E-2</v>
      </c>
      <c r="X16">
        <f t="shared" si="7"/>
        <v>9.3556314487901929E-2</v>
      </c>
      <c r="Y16">
        <f t="shared" si="8"/>
        <v>7.8556314487901929E-2</v>
      </c>
      <c r="Z16">
        <v>0.4</v>
      </c>
      <c r="AA16" s="9"/>
      <c r="AB16">
        <f t="shared" si="9"/>
        <v>2.2009587145118394E-2</v>
      </c>
      <c r="AC16">
        <f t="shared" si="10"/>
        <v>2.1609587145118393E-2</v>
      </c>
      <c r="AD16">
        <f t="shared" si="11"/>
        <v>4.8201750426432932E-2</v>
      </c>
      <c r="AE16">
        <f t="shared" si="12"/>
        <v>3.3201750426432933E-2</v>
      </c>
      <c r="AF16">
        <f t="shared" si="13"/>
        <v>9.3556314487901929E-2</v>
      </c>
      <c r="AG16">
        <f t="shared" si="14"/>
        <v>7.8556314487901929E-2</v>
      </c>
      <c r="AH16">
        <v>0.4</v>
      </c>
    </row>
    <row r="17" spans="2:34" x14ac:dyDescent="0.3">
      <c r="B17" s="3" t="s">
        <v>9</v>
      </c>
      <c r="C17" s="2">
        <v>0.56000000000000005</v>
      </c>
      <c r="D17" s="2">
        <v>0.56000000000000005</v>
      </c>
      <c r="T17">
        <f t="shared" si="4"/>
        <v>2.8226107126439574E-2</v>
      </c>
      <c r="U17">
        <f t="shared" si="5"/>
        <v>2.7826107126439577E-2</v>
      </c>
      <c r="V17">
        <f t="shared" si="6"/>
        <v>5.3586692109993297E-2</v>
      </c>
      <c r="W17">
        <f t="shared" si="0"/>
        <v>3.8586692109993298E-2</v>
      </c>
      <c r="X17">
        <f t="shared" si="7"/>
        <v>9.9140698456038595E-2</v>
      </c>
      <c r="Y17">
        <f t="shared" si="8"/>
        <v>8.4140698456038596E-2</v>
      </c>
      <c r="Z17">
        <v>0.5</v>
      </c>
      <c r="AA17" s="9"/>
      <c r="AB17">
        <f t="shared" si="9"/>
        <v>2.7120718234599418E-2</v>
      </c>
      <c r="AC17">
        <f t="shared" si="10"/>
        <v>2.6720718234599421E-2</v>
      </c>
      <c r="AD17">
        <f t="shared" si="11"/>
        <v>5.3586692109993297E-2</v>
      </c>
      <c r="AE17">
        <f t="shared" si="12"/>
        <v>3.8586692109993298E-2</v>
      </c>
      <c r="AF17">
        <f t="shared" si="13"/>
        <v>9.9140698456038595E-2</v>
      </c>
      <c r="AG17">
        <f t="shared" si="14"/>
        <v>8.4140698456038596E-2</v>
      </c>
      <c r="AH17">
        <v>0.5</v>
      </c>
    </row>
    <row r="18" spans="2:34" x14ac:dyDescent="0.3">
      <c r="B18" s="3" t="s">
        <v>10</v>
      </c>
      <c r="C18" s="2">
        <v>0.54</v>
      </c>
      <c r="D18" s="2">
        <v>0.54</v>
      </c>
      <c r="T18">
        <f t="shared" si="4"/>
        <v>3.4473045124694165E-2</v>
      </c>
      <c r="U18">
        <f t="shared" si="5"/>
        <v>3.4073045124694168E-2</v>
      </c>
      <c r="V18">
        <f t="shared" si="6"/>
        <v>6.0168287501011525E-2</v>
      </c>
      <c r="W18">
        <f t="shared" si="0"/>
        <v>4.5168287501011525E-2</v>
      </c>
      <c r="X18">
        <f t="shared" si="7"/>
        <v>0.10596605663931677</v>
      </c>
      <c r="Y18">
        <f t="shared" si="8"/>
        <v>9.0966056639316756E-2</v>
      </c>
      <c r="Z18">
        <v>0.6</v>
      </c>
      <c r="AA18" s="9"/>
      <c r="AB18">
        <f t="shared" si="9"/>
        <v>3.3367656232854009E-2</v>
      </c>
      <c r="AC18">
        <f t="shared" si="10"/>
        <v>3.2967656232854012E-2</v>
      </c>
      <c r="AD18">
        <f t="shared" si="11"/>
        <v>6.0168287501011525E-2</v>
      </c>
      <c r="AE18">
        <f t="shared" si="12"/>
        <v>4.5168287501011525E-2</v>
      </c>
      <c r="AF18">
        <f t="shared" si="13"/>
        <v>0.10596605663931677</v>
      </c>
      <c r="AG18">
        <f t="shared" si="14"/>
        <v>9.0966056639316756E-2</v>
      </c>
      <c r="AH18">
        <v>0.6</v>
      </c>
    </row>
    <row r="19" spans="2:34" x14ac:dyDescent="0.3">
      <c r="B19" s="3" t="s">
        <v>68</v>
      </c>
      <c r="C19" s="2">
        <f xml:space="preserve"> SQRT(C15*C14)</f>
        <v>76.746335417399578</v>
      </c>
      <c r="D19" s="2">
        <f xml:space="preserve"> SQRT(D15*D14)</f>
        <v>89.437128755344105</v>
      </c>
      <c r="T19">
        <f t="shared" si="4"/>
        <v>4.1855790031722316E-2</v>
      </c>
      <c r="U19">
        <f t="shared" si="5"/>
        <v>4.1455790031722319E-2</v>
      </c>
      <c r="V19">
        <f t="shared" si="6"/>
        <v>6.79465365994876E-2</v>
      </c>
      <c r="W19">
        <f t="shared" si="0"/>
        <v>5.2946536599487608E-2</v>
      </c>
      <c r="X19">
        <f t="shared" si="7"/>
        <v>0.11403238903773641</v>
      </c>
      <c r="Y19">
        <f t="shared" si="8"/>
        <v>9.903238903773641E-2</v>
      </c>
      <c r="Z19">
        <v>0.7</v>
      </c>
      <c r="AA19" s="9"/>
      <c r="AB19">
        <f t="shared" si="9"/>
        <v>4.075040113988216E-2</v>
      </c>
      <c r="AC19">
        <f t="shared" si="10"/>
        <v>4.0350401139882162E-2</v>
      </c>
      <c r="AD19">
        <f t="shared" si="11"/>
        <v>6.79465365994876E-2</v>
      </c>
      <c r="AE19">
        <f t="shared" si="12"/>
        <v>5.2946536599487608E-2</v>
      </c>
      <c r="AF19">
        <f t="shared" si="13"/>
        <v>0.11403238903773641</v>
      </c>
      <c r="AG19">
        <f t="shared" si="14"/>
        <v>9.903238903773641E-2</v>
      </c>
      <c r="AH19">
        <v>0.7</v>
      </c>
    </row>
    <row r="20" spans="2:34" x14ac:dyDescent="0.3">
      <c r="T20">
        <f t="shared" si="4"/>
        <v>5.0374341847524047E-2</v>
      </c>
      <c r="U20">
        <f t="shared" si="5"/>
        <v>4.9974341847524043E-2</v>
      </c>
      <c r="V20">
        <f t="shared" si="6"/>
        <v>7.6921439405421566E-2</v>
      </c>
      <c r="W20">
        <f t="shared" si="0"/>
        <v>6.1921439405421566E-2</v>
      </c>
      <c r="X20">
        <f t="shared" si="7"/>
        <v>0.12333969565129754</v>
      </c>
      <c r="Y20">
        <f t="shared" si="8"/>
        <v>0.10833969565129756</v>
      </c>
      <c r="Z20">
        <v>0.8</v>
      </c>
      <c r="AA20" s="9"/>
      <c r="AB20">
        <f t="shared" si="9"/>
        <v>4.9268952955683884E-2</v>
      </c>
      <c r="AC20">
        <f t="shared" si="10"/>
        <v>4.8868952955683886E-2</v>
      </c>
      <c r="AD20">
        <f t="shared" si="11"/>
        <v>7.6921439405421566E-2</v>
      </c>
      <c r="AE20">
        <f t="shared" si="12"/>
        <v>6.1921439405421566E-2</v>
      </c>
      <c r="AF20">
        <f t="shared" si="13"/>
        <v>0.12333969565129754</v>
      </c>
      <c r="AG20">
        <f t="shared" si="14"/>
        <v>0.10833969565129756</v>
      </c>
      <c r="AH20">
        <v>0.8</v>
      </c>
    </row>
    <row r="21" spans="2:34" x14ac:dyDescent="0.3">
      <c r="T21">
        <f t="shared" si="4"/>
        <v>6.0028700572099317E-2</v>
      </c>
      <c r="U21">
        <f t="shared" si="5"/>
        <v>5.9628700572099319E-2</v>
      </c>
      <c r="V21">
        <f t="shared" si="6"/>
        <v>8.7092995918813365E-2</v>
      </c>
      <c r="W21">
        <f t="shared" si="0"/>
        <v>7.209299591881338E-2</v>
      </c>
      <c r="X21">
        <f t="shared" si="7"/>
        <v>0.13388797648000017</v>
      </c>
      <c r="Y21">
        <f t="shared" si="8"/>
        <v>0.11888797648000016</v>
      </c>
      <c r="Z21">
        <v>0.9</v>
      </c>
      <c r="AA21" s="9"/>
      <c r="AB21">
        <f t="shared" si="9"/>
        <v>5.8923311680259161E-2</v>
      </c>
      <c r="AC21">
        <f t="shared" si="10"/>
        <v>5.8523311680259156E-2</v>
      </c>
      <c r="AD21">
        <f t="shared" si="11"/>
        <v>8.7092995918813365E-2</v>
      </c>
      <c r="AE21">
        <f t="shared" si="12"/>
        <v>7.209299591881338E-2</v>
      </c>
      <c r="AF21">
        <f t="shared" si="13"/>
        <v>0.13388797648000017</v>
      </c>
      <c r="AG21">
        <f t="shared" si="14"/>
        <v>0.11888797648000016</v>
      </c>
      <c r="AH21">
        <v>0.9</v>
      </c>
    </row>
    <row r="22" spans="2:34" x14ac:dyDescent="0.3">
      <c r="T22">
        <f t="shared" si="4"/>
        <v>7.0818866205448153E-2</v>
      </c>
      <c r="U22">
        <f t="shared" si="5"/>
        <v>7.0418866205448155E-2</v>
      </c>
      <c r="V22">
        <f t="shared" si="6"/>
        <v>9.8461206139663027E-2</v>
      </c>
      <c r="W22">
        <f t="shared" si="0"/>
        <v>8.3461206139663041E-2</v>
      </c>
      <c r="X22">
        <f t="shared" si="7"/>
        <v>0.14567723152384426</v>
      </c>
      <c r="Y22">
        <f t="shared" si="8"/>
        <v>0.13067723152384425</v>
      </c>
      <c r="Z22">
        <v>1</v>
      </c>
      <c r="AA22" s="9"/>
      <c r="AB22">
        <f t="shared" si="9"/>
        <v>6.9713477313607997E-2</v>
      </c>
      <c r="AC22">
        <f t="shared" si="10"/>
        <v>6.9313477313607999E-2</v>
      </c>
      <c r="AD22">
        <f t="shared" si="11"/>
        <v>9.8461206139663027E-2</v>
      </c>
      <c r="AE22">
        <f t="shared" si="12"/>
        <v>8.3461206139663041E-2</v>
      </c>
      <c r="AF22">
        <f t="shared" si="13"/>
        <v>0.14567723152384426</v>
      </c>
      <c r="AG22">
        <f t="shared" si="14"/>
        <v>0.13067723152384425</v>
      </c>
      <c r="AH22">
        <v>1</v>
      </c>
    </row>
    <row r="23" spans="2:34" x14ac:dyDescent="0.3">
      <c r="T23">
        <f t="shared" si="4"/>
        <v>8.2744838747570562E-2</v>
      </c>
      <c r="U23">
        <f t="shared" si="5"/>
        <v>8.2344838747570565E-2</v>
      </c>
      <c r="V23">
        <f t="shared" si="6"/>
        <v>0.11102607006797058</v>
      </c>
      <c r="W23">
        <f t="shared" si="0"/>
        <v>9.6026070067970579E-2</v>
      </c>
      <c r="X23">
        <f t="shared" si="7"/>
        <v>0.15870746078282985</v>
      </c>
      <c r="Y23">
        <f t="shared" si="8"/>
        <v>0.14370746078282987</v>
      </c>
      <c r="Z23">
        <v>1.1000000000000001</v>
      </c>
      <c r="AA23" s="9"/>
      <c r="AB23">
        <f t="shared" si="9"/>
        <v>8.1639449855730406E-2</v>
      </c>
      <c r="AC23">
        <f t="shared" si="10"/>
        <v>8.1239449855730408E-2</v>
      </c>
      <c r="AD23">
        <f t="shared" si="11"/>
        <v>0.11102607006797058</v>
      </c>
      <c r="AE23">
        <f t="shared" si="12"/>
        <v>9.6026070067970579E-2</v>
      </c>
      <c r="AF23">
        <f t="shared" si="13"/>
        <v>0.15870746078282985</v>
      </c>
      <c r="AG23">
        <f t="shared" si="14"/>
        <v>0.14370746078282987</v>
      </c>
      <c r="AH23">
        <v>1.1000000000000001</v>
      </c>
    </row>
    <row r="24" spans="2:34" x14ac:dyDescent="0.3">
      <c r="T24">
        <f t="shared" si="4"/>
        <v>9.5806618198466517E-2</v>
      </c>
      <c r="U24">
        <f t="shared" si="5"/>
        <v>9.540661819846652E-2</v>
      </c>
      <c r="V24">
        <f t="shared" si="6"/>
        <v>0.12478758770373595</v>
      </c>
      <c r="W24">
        <f t="shared" si="0"/>
        <v>0.10978758770373595</v>
      </c>
      <c r="X24">
        <f t="shared" si="7"/>
        <v>0.1729786642569569</v>
      </c>
      <c r="Y24">
        <f t="shared" si="8"/>
        <v>0.15797866425695689</v>
      </c>
      <c r="Z24">
        <v>1.2</v>
      </c>
      <c r="AA24" s="9"/>
      <c r="AB24">
        <f t="shared" si="9"/>
        <v>9.4701229306626361E-2</v>
      </c>
      <c r="AC24">
        <f t="shared" si="10"/>
        <v>9.4301229306626363E-2</v>
      </c>
      <c r="AD24">
        <f t="shared" si="11"/>
        <v>0.12478758770373595</v>
      </c>
      <c r="AE24">
        <f t="shared" si="12"/>
        <v>0.10978758770373595</v>
      </c>
      <c r="AF24">
        <f t="shared" si="13"/>
        <v>0.1729786642569569</v>
      </c>
      <c r="AG24">
        <f t="shared" si="14"/>
        <v>0.15797866425695689</v>
      </c>
      <c r="AH24">
        <v>1.2</v>
      </c>
    </row>
    <row r="25" spans="2:34" x14ac:dyDescent="0.3">
      <c r="T25">
        <f t="shared" si="4"/>
        <v>0.11000420455813605</v>
      </c>
      <c r="U25">
        <f t="shared" si="5"/>
        <v>0.10960420455813605</v>
      </c>
      <c r="V25">
        <f t="shared" si="6"/>
        <v>0.13974575904695918</v>
      </c>
      <c r="W25">
        <f t="shared" si="0"/>
        <v>0.1247457590469592</v>
      </c>
      <c r="X25">
        <f t="shared" si="7"/>
        <v>0.18849084194622545</v>
      </c>
      <c r="Y25">
        <f t="shared" si="8"/>
        <v>0.17349084194622547</v>
      </c>
      <c r="Z25">
        <v>1.3</v>
      </c>
      <c r="AA25" s="9"/>
      <c r="AB25">
        <f t="shared" si="9"/>
        <v>0.10889881566629589</v>
      </c>
      <c r="AC25">
        <f t="shared" si="10"/>
        <v>0.10849881566629589</v>
      </c>
      <c r="AD25">
        <f t="shared" si="11"/>
        <v>0.13974575904695918</v>
      </c>
      <c r="AE25">
        <f t="shared" si="12"/>
        <v>0.1247457590469592</v>
      </c>
      <c r="AF25">
        <f t="shared" si="13"/>
        <v>0.18849084194622545</v>
      </c>
      <c r="AG25">
        <f t="shared" si="14"/>
        <v>0.17349084194622547</v>
      </c>
      <c r="AH25">
        <v>1.3</v>
      </c>
    </row>
    <row r="26" spans="2:34" x14ac:dyDescent="0.3">
      <c r="D26" s="12" t="s">
        <v>12</v>
      </c>
      <c r="E26" s="12"/>
      <c r="F26" s="12"/>
      <c r="G26" s="12"/>
      <c r="H26" s="12"/>
      <c r="I26" s="12"/>
      <c r="T26">
        <f t="shared" si="4"/>
        <v>0.12533759782657911</v>
      </c>
      <c r="U26">
        <f t="shared" si="5"/>
        <v>0.12493759782657912</v>
      </c>
      <c r="V26">
        <f t="shared" si="6"/>
        <v>0.15590058409764029</v>
      </c>
      <c r="W26">
        <f t="shared" si="0"/>
        <v>0.14090058409764028</v>
      </c>
      <c r="X26">
        <f t="shared" si="7"/>
        <v>0.20524399385063546</v>
      </c>
      <c r="Y26">
        <f t="shared" si="8"/>
        <v>0.19024399385063548</v>
      </c>
      <c r="Z26">
        <v>1.4</v>
      </c>
      <c r="AA26" s="9"/>
      <c r="AB26">
        <f t="shared" si="9"/>
        <v>0.12423220893473896</v>
      </c>
      <c r="AC26">
        <f t="shared" si="10"/>
        <v>0.12383220893473897</v>
      </c>
      <c r="AD26">
        <f t="shared" si="11"/>
        <v>0.15590058409764029</v>
      </c>
      <c r="AE26">
        <f t="shared" si="12"/>
        <v>0.14090058409764028</v>
      </c>
      <c r="AF26">
        <f t="shared" si="13"/>
        <v>0.20524399385063546</v>
      </c>
      <c r="AG26">
        <f t="shared" si="14"/>
        <v>0.19024399385063548</v>
      </c>
      <c r="AH26">
        <v>1.4</v>
      </c>
    </row>
    <row r="27" spans="2:34" x14ac:dyDescent="0.3">
      <c r="F27" s="10"/>
      <c r="G27" s="10"/>
      <c r="H27" s="10"/>
      <c r="I27" s="10"/>
      <c r="T27">
        <f t="shared" si="4"/>
        <v>0.14180679800379578</v>
      </c>
      <c r="U27">
        <f t="shared" si="5"/>
        <v>0.14140679800379577</v>
      </c>
      <c r="V27">
        <f t="shared" si="6"/>
        <v>0.17325206285577927</v>
      </c>
      <c r="W27">
        <f t="shared" si="0"/>
        <v>0.15825206285577925</v>
      </c>
      <c r="X27">
        <f t="shared" si="7"/>
        <v>0.22323811997018703</v>
      </c>
      <c r="Y27">
        <f t="shared" si="8"/>
        <v>0.20823811997018704</v>
      </c>
      <c r="Z27">
        <v>1.5</v>
      </c>
      <c r="AA27" s="9"/>
      <c r="AB27">
        <f t="shared" si="9"/>
        <v>0.14070140911195561</v>
      </c>
      <c r="AC27">
        <f t="shared" si="10"/>
        <v>0.14030140911195563</v>
      </c>
      <c r="AD27">
        <f t="shared" si="11"/>
        <v>0.17325206285577927</v>
      </c>
      <c r="AE27">
        <f t="shared" si="12"/>
        <v>0.15825206285577925</v>
      </c>
      <c r="AF27">
        <f t="shared" si="13"/>
        <v>0.22323811997018703</v>
      </c>
      <c r="AG27">
        <f t="shared" si="14"/>
        <v>0.20823811997018704</v>
      </c>
      <c r="AH27">
        <v>1.5</v>
      </c>
    </row>
    <row r="28" spans="2:34" x14ac:dyDescent="0.3">
      <c r="E28" t="s">
        <v>13</v>
      </c>
      <c r="F28" t="s">
        <v>14</v>
      </c>
      <c r="T28">
        <f t="shared" si="4"/>
        <v>0.15941180508978603</v>
      </c>
      <c r="U28">
        <f t="shared" si="5"/>
        <v>0.15901180508978602</v>
      </c>
      <c r="V28">
        <f t="shared" si="6"/>
        <v>0.1918001953213761</v>
      </c>
      <c r="W28">
        <f t="shared" si="0"/>
        <v>0.17680019532137611</v>
      </c>
      <c r="X28">
        <f t="shared" si="7"/>
        <v>0.24247322030488005</v>
      </c>
      <c r="Y28">
        <f t="shared" si="8"/>
        <v>0.22747322030488004</v>
      </c>
      <c r="Z28">
        <v>1.6</v>
      </c>
      <c r="AA28" s="9"/>
      <c r="AB28">
        <f t="shared" si="9"/>
        <v>0.15830641619794586</v>
      </c>
      <c r="AC28">
        <f t="shared" si="10"/>
        <v>0.15790641619794588</v>
      </c>
      <c r="AD28">
        <f t="shared" si="11"/>
        <v>0.1918001953213761</v>
      </c>
      <c r="AE28">
        <f t="shared" si="12"/>
        <v>0.17680019532137611</v>
      </c>
      <c r="AF28">
        <f t="shared" si="13"/>
        <v>0.24247322030488005</v>
      </c>
      <c r="AG28">
        <f t="shared" si="14"/>
        <v>0.22747322030488004</v>
      </c>
      <c r="AH28">
        <v>1.6</v>
      </c>
    </row>
    <row r="29" spans="2:34" x14ac:dyDescent="0.3">
      <c r="E29">
        <v>59000</v>
      </c>
      <c r="F29">
        <v>95</v>
      </c>
      <c r="T29">
        <f t="shared" si="4"/>
        <v>0.17815261908454974</v>
      </c>
      <c r="U29">
        <f t="shared" si="5"/>
        <v>0.17775261908454973</v>
      </c>
      <c r="V29">
        <f t="shared" si="6"/>
        <v>0.21154498149443074</v>
      </c>
      <c r="W29">
        <f t="shared" si="0"/>
        <v>0.19654498149443075</v>
      </c>
      <c r="X29">
        <f t="shared" si="7"/>
        <v>0.26294929485471452</v>
      </c>
      <c r="Y29">
        <f t="shared" si="8"/>
        <v>0.24794929485471451</v>
      </c>
      <c r="Z29">
        <v>1.7</v>
      </c>
      <c r="AA29" s="9"/>
      <c r="AB29">
        <f t="shared" si="9"/>
        <v>0.17704723019270957</v>
      </c>
      <c r="AC29">
        <f t="shared" si="10"/>
        <v>0.17664723019270959</v>
      </c>
      <c r="AD29">
        <f t="shared" si="11"/>
        <v>0.21154498149443074</v>
      </c>
      <c r="AE29">
        <f t="shared" si="12"/>
        <v>0.19654498149443075</v>
      </c>
      <c r="AF29">
        <f t="shared" si="13"/>
        <v>0.26294929485471452</v>
      </c>
      <c r="AG29">
        <f t="shared" si="14"/>
        <v>0.24794929485471451</v>
      </c>
      <c r="AH29">
        <v>1.7</v>
      </c>
    </row>
    <row r="30" spans="2:34" x14ac:dyDescent="0.3">
      <c r="D30" t="s">
        <v>15</v>
      </c>
      <c r="E30" s="10">
        <f>E29/F29</f>
        <v>621.0526315789474</v>
      </c>
      <c r="F30" s="10"/>
      <c r="H30" s="10"/>
      <c r="I30" s="10"/>
      <c r="T30">
        <f t="shared" si="4"/>
        <v>0.19802923998808711</v>
      </c>
      <c r="U30">
        <f t="shared" si="5"/>
        <v>0.1976292399880871</v>
      </c>
      <c r="V30">
        <f t="shared" si="6"/>
        <v>0.23248642137494335</v>
      </c>
      <c r="W30">
        <f t="shared" si="0"/>
        <v>0.21748642137494334</v>
      </c>
      <c r="X30">
        <f t="shared" si="7"/>
        <v>0.28466634361969051</v>
      </c>
      <c r="Y30">
        <f t="shared" si="8"/>
        <v>0.2696663436196905</v>
      </c>
      <c r="Z30">
        <v>1.8</v>
      </c>
      <c r="AA30" s="9"/>
      <c r="AB30">
        <f t="shared" si="9"/>
        <v>0.19692385109624694</v>
      </c>
      <c r="AC30">
        <f t="shared" si="10"/>
        <v>0.19652385109624695</v>
      </c>
      <c r="AD30">
        <f t="shared" si="11"/>
        <v>0.23248642137494335</v>
      </c>
      <c r="AE30">
        <f t="shared" si="12"/>
        <v>0.21748642137494334</v>
      </c>
      <c r="AF30">
        <f t="shared" si="13"/>
        <v>0.28466634361969051</v>
      </c>
      <c r="AG30">
        <f t="shared" si="14"/>
        <v>0.2696663436196905</v>
      </c>
      <c r="AH30">
        <v>1.8</v>
      </c>
    </row>
    <row r="36" spans="5:10" x14ac:dyDescent="0.3">
      <c r="E36" s="12" t="s">
        <v>16</v>
      </c>
      <c r="F36" s="12"/>
      <c r="G36" s="12"/>
      <c r="H36" s="12"/>
      <c r="I36" s="12"/>
      <c r="J36" s="12"/>
    </row>
    <row r="37" spans="5:10" x14ac:dyDescent="0.3">
      <c r="G37" s="10"/>
      <c r="H37" s="10"/>
      <c r="I37" s="10"/>
      <c r="J37" s="10"/>
    </row>
    <row r="38" spans="5:10" x14ac:dyDescent="0.3">
      <c r="F38" t="s">
        <v>13</v>
      </c>
      <c r="G38" t="s">
        <v>14</v>
      </c>
    </row>
    <row r="39" spans="5:10" x14ac:dyDescent="0.3">
      <c r="F39">
        <v>80000</v>
      </c>
      <c r="G39">
        <v>105.4</v>
      </c>
    </row>
    <row r="40" spans="5:10" x14ac:dyDescent="0.3">
      <c r="E40" t="s">
        <v>15</v>
      </c>
      <c r="F40" s="10">
        <f>F39/G39</f>
        <v>759.01328273244781</v>
      </c>
      <c r="G40" s="10"/>
      <c r="I40" s="10"/>
      <c r="J40" s="10"/>
    </row>
    <row r="51" spans="4:17" x14ac:dyDescent="0.3">
      <c r="D51" s="12" t="s">
        <v>12</v>
      </c>
      <c r="E51" s="12"/>
      <c r="F51" s="12"/>
      <c r="G51" s="12"/>
      <c r="H51" s="12"/>
      <c r="I51" s="12"/>
      <c r="L51" s="12" t="s">
        <v>16</v>
      </c>
      <c r="M51" s="12"/>
      <c r="N51" s="12"/>
      <c r="O51" s="12"/>
      <c r="P51" s="12"/>
      <c r="Q51" s="12"/>
    </row>
    <row r="52" spans="4:17" x14ac:dyDescent="0.3">
      <c r="F52" s="10" t="s">
        <v>20</v>
      </c>
      <c r="G52" s="10"/>
      <c r="H52" s="10" t="s">
        <v>21</v>
      </c>
      <c r="I52" s="10"/>
      <c r="N52" s="10" t="s">
        <v>20</v>
      </c>
      <c r="O52" s="10"/>
      <c r="P52" s="10" t="s">
        <v>21</v>
      </c>
      <c r="Q52" s="10"/>
    </row>
    <row r="53" spans="4:17" x14ac:dyDescent="0.3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3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3">
      <c r="D55" t="s">
        <v>24</v>
      </c>
      <c r="F55" s="10">
        <f>10^(F54+G54*LOG(E54))</f>
        <v>3588.5867438252376</v>
      </c>
      <c r="G55" s="10"/>
      <c r="H55" s="10">
        <f>10^(H54+I54*LOG(E54))</f>
        <v>4100.4228968950847</v>
      </c>
      <c r="I55" s="10"/>
      <c r="L55" t="s">
        <v>24</v>
      </c>
      <c r="N55" s="10">
        <f>10^(N54+O54*LOG(M54))</f>
        <v>4437.9855508266965</v>
      </c>
      <c r="O55" s="10"/>
      <c r="P55" s="10">
        <f>10^(P54+Q54*LOG(M54))</f>
        <v>5157.236755434762</v>
      </c>
      <c r="Q55" s="10"/>
    </row>
    <row r="56" spans="4:17" x14ac:dyDescent="0.3">
      <c r="D56" t="s">
        <v>25</v>
      </c>
      <c r="F56" s="10">
        <f>(F55+H55)/2</f>
        <v>3844.5048203601609</v>
      </c>
      <c r="G56" s="10"/>
      <c r="H56" s="10"/>
      <c r="I56" s="10"/>
      <c r="L56" t="s">
        <v>25</v>
      </c>
      <c r="N56" s="10">
        <f>(N55+P55)/2</f>
        <v>4797.6111531307288</v>
      </c>
      <c r="O56" s="10"/>
      <c r="P56" s="10"/>
      <c r="Q56" s="10"/>
    </row>
    <row r="65" spans="8:19" x14ac:dyDescent="0.3">
      <c r="H65" s="10" t="s">
        <v>26</v>
      </c>
      <c r="I65" s="10"/>
      <c r="J65" s="10"/>
      <c r="K65" s="10"/>
    </row>
    <row r="66" spans="8:19" x14ac:dyDescent="0.3">
      <c r="H66" s="7"/>
      <c r="I66" s="7"/>
      <c r="J66" s="7" t="s">
        <v>44</v>
      </c>
      <c r="K66" s="7" t="s">
        <v>27</v>
      </c>
      <c r="P66" s="10" t="s">
        <v>28</v>
      </c>
      <c r="Q66" s="10"/>
      <c r="R66" s="10"/>
      <c r="S66" s="10"/>
    </row>
    <row r="67" spans="8:19" x14ac:dyDescent="0.3">
      <c r="H67" s="11" t="s">
        <v>29</v>
      </c>
      <c r="I67" s="3" t="s">
        <v>30</v>
      </c>
      <c r="J67" s="2">
        <v>0</v>
      </c>
      <c r="K67" s="2">
        <v>0</v>
      </c>
      <c r="P67" s="7"/>
      <c r="Q67" s="7"/>
      <c r="R67" s="7" t="s">
        <v>44</v>
      </c>
      <c r="S67" s="7" t="s">
        <v>27</v>
      </c>
    </row>
    <row r="68" spans="8:19" x14ac:dyDescent="0.3">
      <c r="H68" s="11"/>
      <c r="I68" s="3" t="s">
        <v>31</v>
      </c>
      <c r="J68" s="2">
        <v>1.4999999999999999E-2</v>
      </c>
      <c r="K68" s="2">
        <v>1.4999999999999999E-2</v>
      </c>
      <c r="P68" s="11" t="s">
        <v>29</v>
      </c>
      <c r="Q68" s="3" t="s">
        <v>30</v>
      </c>
      <c r="R68" s="2">
        <v>0</v>
      </c>
      <c r="S68" s="2">
        <v>0</v>
      </c>
    </row>
    <row r="69" spans="8:19" x14ac:dyDescent="0.3">
      <c r="H69" s="11"/>
      <c r="I69" s="3" t="s">
        <v>32</v>
      </c>
      <c r="J69" s="2">
        <v>6.5000000000000002E-2</v>
      </c>
      <c r="K69" s="2">
        <v>6.5000000000000002E-2</v>
      </c>
      <c r="P69" s="11"/>
      <c r="Q69" s="3" t="s">
        <v>31</v>
      </c>
      <c r="R69" s="2">
        <v>0.01</v>
      </c>
      <c r="S69" s="2">
        <v>0.01</v>
      </c>
    </row>
    <row r="70" spans="8:19" x14ac:dyDescent="0.3">
      <c r="H70" s="11"/>
      <c r="I70" s="3" t="s">
        <v>43</v>
      </c>
      <c r="J70" s="2">
        <v>0.02</v>
      </c>
      <c r="K70" s="2">
        <v>0.02</v>
      </c>
      <c r="P70" s="11"/>
      <c r="Q70" s="3" t="s">
        <v>32</v>
      </c>
      <c r="R70" s="2">
        <v>5.5E-2</v>
      </c>
      <c r="S70" s="2">
        <v>5.5E-2</v>
      </c>
    </row>
    <row r="71" spans="8:19" x14ac:dyDescent="0.3">
      <c r="H71" s="11" t="s">
        <v>34</v>
      </c>
      <c r="P71" s="11"/>
      <c r="Q71" s="3" t="s">
        <v>33</v>
      </c>
      <c r="R71" s="2">
        <v>1.4999999999999999E-2</v>
      </c>
      <c r="S71" s="2">
        <v>1.4999999999999999E-2</v>
      </c>
    </row>
    <row r="72" spans="8:19" x14ac:dyDescent="0.3">
      <c r="H72" s="11"/>
      <c r="P72" s="11" t="s">
        <v>34</v>
      </c>
    </row>
    <row r="73" spans="8:19" x14ac:dyDescent="0.3">
      <c r="H73" s="11"/>
      <c r="J73" s="2">
        <v>4.0000000000000002E-4</v>
      </c>
      <c r="K73" s="2">
        <v>4.0000000000000002E-4</v>
      </c>
      <c r="P73" s="11"/>
    </row>
    <row r="74" spans="8:19" x14ac:dyDescent="0.3">
      <c r="H74" s="11"/>
      <c r="P74" s="11"/>
      <c r="R74" s="2">
        <v>4.0000000000000002E-4</v>
      </c>
      <c r="S74" s="2">
        <v>4.0000000000000002E-4</v>
      </c>
    </row>
    <row r="75" spans="8:19" x14ac:dyDescent="0.3">
      <c r="P75" s="11"/>
    </row>
    <row r="83" spans="9:12" x14ac:dyDescent="0.3">
      <c r="I83" s="10" t="s">
        <v>35</v>
      </c>
      <c r="J83" s="10"/>
      <c r="K83" s="10"/>
      <c r="L83" s="10"/>
    </row>
    <row r="84" spans="9:12" x14ac:dyDescent="0.3">
      <c r="I84" s="7"/>
      <c r="J84" s="7"/>
      <c r="K84" s="7" t="s">
        <v>44</v>
      </c>
      <c r="L84" s="7" t="s">
        <v>27</v>
      </c>
    </row>
    <row r="85" spans="9:12" x14ac:dyDescent="0.3">
      <c r="I85" s="11" t="s">
        <v>29</v>
      </c>
      <c r="J85" s="3" t="s">
        <v>30</v>
      </c>
      <c r="K85" s="2">
        <v>0</v>
      </c>
      <c r="L85" s="2">
        <v>0</v>
      </c>
    </row>
    <row r="86" spans="9:12" x14ac:dyDescent="0.3">
      <c r="I86" s="11"/>
      <c r="J86" s="3" t="s">
        <v>31</v>
      </c>
      <c r="K86" s="2">
        <v>0.02</v>
      </c>
      <c r="L86" s="2">
        <v>0.02</v>
      </c>
    </row>
    <row r="87" spans="9:12" x14ac:dyDescent="0.3">
      <c r="I87" s="11"/>
      <c r="J87" s="3" t="s">
        <v>32</v>
      </c>
      <c r="K87" s="2">
        <v>7.4999999999999997E-2</v>
      </c>
      <c r="L87" s="2">
        <v>7.4999999999999997E-2</v>
      </c>
    </row>
    <row r="88" spans="9:12" x14ac:dyDescent="0.3">
      <c r="I88" s="11"/>
      <c r="J88" s="3" t="s">
        <v>33</v>
      </c>
      <c r="K88" s="2">
        <v>2.5000000000000001E-2</v>
      </c>
      <c r="L88" s="2">
        <v>2.5000000000000001E-2</v>
      </c>
    </row>
    <row r="89" spans="9:12" x14ac:dyDescent="0.3">
      <c r="I89" s="11" t="s">
        <v>34</v>
      </c>
    </row>
    <row r="90" spans="9:12" x14ac:dyDescent="0.3">
      <c r="I90" s="11"/>
    </row>
    <row r="91" spans="9:12" x14ac:dyDescent="0.3">
      <c r="I91" s="11"/>
      <c r="K91" s="2">
        <v>4.0000000000000002E-4</v>
      </c>
      <c r="L91" s="2">
        <v>4.0000000000000002E-4</v>
      </c>
    </row>
    <row r="92" spans="9:12" x14ac:dyDescent="0.3">
      <c r="I92" s="11"/>
    </row>
  </sheetData>
  <mergeCells count="31"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  <mergeCell ref="F52:G52"/>
    <mergeCell ref="H52:I52"/>
    <mergeCell ref="N52:O52"/>
    <mergeCell ref="P52:Q52"/>
    <mergeCell ref="F55:G55"/>
    <mergeCell ref="H55:I55"/>
    <mergeCell ref="N55:O55"/>
    <mergeCell ref="P55:Q55"/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Mediume</vt:lpstr>
      <vt:lpstr>Low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Hamed Jahantigh</cp:lastModifiedBy>
  <dcterms:created xsi:type="dcterms:W3CDTF">2020-12-01T15:03:38Z</dcterms:created>
  <dcterms:modified xsi:type="dcterms:W3CDTF">2020-12-16T18:01:45Z</dcterms:modified>
</cp:coreProperties>
</file>