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8_{7BCCAFAF-4F74-40FE-9327-0761CF754EC0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High" sheetId="1" r:id="rId1"/>
    <sheet name="Medium" sheetId="2" r:id="rId2"/>
    <sheet name="Low" sheetId="3" r:id="rId3"/>
    <sheet name="Abs low" sheetId="4" r:id="rId4"/>
    <sheet name="Abs Medium" sheetId="5" r:id="rId5"/>
    <sheet name="Abs High" sheetId="6" r:id="rId6"/>
  </sheets>
  <definedNames>
    <definedName name="AR">High!#REF!</definedName>
    <definedName name="CD_0">High!#REF!</definedName>
    <definedName name="CD0_50">High!$D$19</definedName>
    <definedName name="CD0_76">High!$E$19</definedName>
    <definedName name="e">High!$D$11</definedName>
    <definedName name="K">High!$D$20</definedName>
    <definedName name="K_1">High!$D$12</definedName>
    <definedName name="K_1_76">High!$E$12</definedName>
    <definedName name="K_2">High!$D$13</definedName>
    <definedName name="K_2_76">High!$E$13</definedName>
    <definedName name="K_high">High!$D$42</definedName>
    <definedName name="K_low">High!$D$74</definedName>
    <definedName name="LOD_50">High!$D$18</definedName>
    <definedName name="LOD_50_high">High!$D$40</definedName>
    <definedName name="LOD_50_low">High!$D$72</definedName>
    <definedName name="LOD_76">High!$E$18</definedName>
    <definedName name="LOD_76_high">High!$E$40</definedName>
    <definedName name="LOD_76_low">High!$E$72</definedName>
    <definedName name="ro">High!$D$21</definedName>
    <definedName name="RoC">High!$D$22</definedName>
    <definedName name="sig">High!$D$17</definedName>
    <definedName name="T50_map">High!$C$5</definedName>
    <definedName name="T76_map">High!$F$5</definedName>
    <definedName name="W50_map">High!$B$5</definedName>
    <definedName name="W76_map">High!$E$5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6" l="1"/>
  <c r="I27" i="6" s="1"/>
  <c r="J27" i="6" s="1"/>
  <c r="K27" i="6"/>
  <c r="L27" i="6" s="1"/>
  <c r="M27" i="6" s="1"/>
  <c r="O27" i="6"/>
  <c r="P27" i="6"/>
  <c r="H28" i="6"/>
  <c r="I28" i="6" s="1"/>
  <c r="J28" i="6" s="1"/>
  <c r="K28" i="6"/>
  <c r="L28" i="6" s="1"/>
  <c r="M28" i="6" s="1"/>
  <c r="O28" i="6"/>
  <c r="P28" i="6"/>
  <c r="H29" i="6"/>
  <c r="I29" i="6" s="1"/>
  <c r="J29" i="6" s="1"/>
  <c r="K29" i="6"/>
  <c r="L29" i="6" s="1"/>
  <c r="M29" i="6" s="1"/>
  <c r="O29" i="6"/>
  <c r="P29" i="6"/>
  <c r="H30" i="6"/>
  <c r="I30" i="6" s="1"/>
  <c r="J30" i="6" s="1"/>
  <c r="K30" i="6"/>
  <c r="L30" i="6" s="1"/>
  <c r="M30" i="6" s="1"/>
  <c r="O30" i="6"/>
  <c r="P30" i="6"/>
  <c r="H31" i="6"/>
  <c r="I31" i="6" s="1"/>
  <c r="J31" i="6" s="1"/>
  <c r="K31" i="6"/>
  <c r="L31" i="6" s="1"/>
  <c r="M31" i="6" s="1"/>
  <c r="O31" i="6"/>
  <c r="P31" i="6"/>
  <c r="H32" i="6"/>
  <c r="I32" i="6" s="1"/>
  <c r="J32" i="6" s="1"/>
  <c r="K32" i="6"/>
  <c r="L32" i="6" s="1"/>
  <c r="M32" i="6" s="1"/>
  <c r="O32" i="6"/>
  <c r="P32" i="6"/>
  <c r="H33" i="6"/>
  <c r="I33" i="6" s="1"/>
  <c r="J33" i="6" s="1"/>
  <c r="K33" i="6"/>
  <c r="L33" i="6" s="1"/>
  <c r="M33" i="6" s="1"/>
  <c r="O33" i="6"/>
  <c r="P33" i="6"/>
  <c r="H34" i="6"/>
  <c r="I34" i="6" s="1"/>
  <c r="J34" i="6" s="1"/>
  <c r="K34" i="6"/>
  <c r="L34" i="6" s="1"/>
  <c r="M34" i="6" s="1"/>
  <c r="O34" i="6"/>
  <c r="P34" i="6"/>
  <c r="H35" i="6"/>
  <c r="I35" i="6" s="1"/>
  <c r="J35" i="6" s="1"/>
  <c r="K35" i="6"/>
  <c r="L35" i="6" s="1"/>
  <c r="M35" i="6" s="1"/>
  <c r="O35" i="6"/>
  <c r="P35" i="6"/>
  <c r="H36" i="6"/>
  <c r="I36" i="6" s="1"/>
  <c r="J36" i="6" s="1"/>
  <c r="K36" i="6"/>
  <c r="L36" i="6" s="1"/>
  <c r="M36" i="6" s="1"/>
  <c r="O36" i="6"/>
  <c r="P36" i="6"/>
  <c r="H37" i="6"/>
  <c r="I37" i="6" s="1"/>
  <c r="J37" i="6" s="1"/>
  <c r="K37" i="6"/>
  <c r="L37" i="6" s="1"/>
  <c r="M37" i="6" s="1"/>
  <c r="O37" i="6"/>
  <c r="P37" i="6"/>
  <c r="H38" i="6"/>
  <c r="I38" i="6" s="1"/>
  <c r="J38" i="6" s="1"/>
  <c r="K38" i="6"/>
  <c r="L38" i="6" s="1"/>
  <c r="M38" i="6" s="1"/>
  <c r="O38" i="6"/>
  <c r="P38" i="6"/>
  <c r="H39" i="6"/>
  <c r="I39" i="6" s="1"/>
  <c r="J39" i="6" s="1"/>
  <c r="K39" i="6"/>
  <c r="L39" i="6" s="1"/>
  <c r="M39" i="6" s="1"/>
  <c r="O39" i="6"/>
  <c r="P39" i="6"/>
  <c r="H40" i="6"/>
  <c r="I40" i="6" s="1"/>
  <c r="J40" i="6" s="1"/>
  <c r="K40" i="6"/>
  <c r="L40" i="6" s="1"/>
  <c r="M40" i="6" s="1"/>
  <c r="O40" i="6"/>
  <c r="P40" i="6"/>
  <c r="H41" i="6"/>
  <c r="I41" i="6" s="1"/>
  <c r="J41" i="6" s="1"/>
  <c r="K41" i="6"/>
  <c r="L41" i="6" s="1"/>
  <c r="M41" i="6" s="1"/>
  <c r="O41" i="6"/>
  <c r="P41" i="6"/>
  <c r="H32" i="5"/>
  <c r="I32" i="5"/>
  <c r="J32" i="5" s="1"/>
  <c r="K32" i="5"/>
  <c r="L32" i="5" s="1"/>
  <c r="M32" i="5" s="1"/>
  <c r="O32" i="5"/>
  <c r="P32" i="5"/>
  <c r="H33" i="5"/>
  <c r="I33" i="5"/>
  <c r="J33" i="5" s="1"/>
  <c r="K33" i="5"/>
  <c r="L33" i="5" s="1"/>
  <c r="M33" i="5" s="1"/>
  <c r="O33" i="5"/>
  <c r="P33" i="5"/>
  <c r="H34" i="5"/>
  <c r="I34" i="5"/>
  <c r="J34" i="5" s="1"/>
  <c r="K34" i="5"/>
  <c r="L34" i="5" s="1"/>
  <c r="M34" i="5" s="1"/>
  <c r="O34" i="5"/>
  <c r="P34" i="5"/>
  <c r="H35" i="5"/>
  <c r="I35" i="5"/>
  <c r="J35" i="5" s="1"/>
  <c r="K35" i="5"/>
  <c r="L35" i="5" s="1"/>
  <c r="M35" i="5" s="1"/>
  <c r="O35" i="5"/>
  <c r="P35" i="5"/>
  <c r="H27" i="5"/>
  <c r="I27" i="5"/>
  <c r="J27" i="5" s="1"/>
  <c r="K27" i="5"/>
  <c r="L27" i="5"/>
  <c r="M27" i="5"/>
  <c r="O27" i="5"/>
  <c r="P27" i="5"/>
  <c r="H28" i="5"/>
  <c r="I28" i="5"/>
  <c r="J28" i="5" s="1"/>
  <c r="K28" i="5"/>
  <c r="L28" i="5"/>
  <c r="M28" i="5"/>
  <c r="O28" i="5"/>
  <c r="P28" i="5"/>
  <c r="H29" i="5"/>
  <c r="I29" i="5"/>
  <c r="J29" i="5" s="1"/>
  <c r="K29" i="5"/>
  <c r="L29" i="5"/>
  <c r="M29" i="5"/>
  <c r="O29" i="5"/>
  <c r="P29" i="5"/>
  <c r="H30" i="5"/>
  <c r="I30" i="5"/>
  <c r="J30" i="5" s="1"/>
  <c r="K30" i="5"/>
  <c r="L30" i="5"/>
  <c r="M30" i="5"/>
  <c r="O30" i="5"/>
  <c r="P30" i="5"/>
  <c r="H31" i="5"/>
  <c r="I31" i="5"/>
  <c r="J31" i="5" s="1"/>
  <c r="K31" i="5"/>
  <c r="L31" i="5"/>
  <c r="M31" i="5"/>
  <c r="O31" i="5"/>
  <c r="P31" i="5"/>
  <c r="H27" i="4"/>
  <c r="I27" i="4" s="1"/>
  <c r="J27" i="4" s="1"/>
  <c r="K27" i="4"/>
  <c r="L27" i="4"/>
  <c r="M27" i="4"/>
  <c r="O27" i="4"/>
  <c r="P27" i="4"/>
  <c r="H28" i="4"/>
  <c r="I28" i="4" s="1"/>
  <c r="J28" i="4" s="1"/>
  <c r="K28" i="4"/>
  <c r="L28" i="4"/>
  <c r="M28" i="4"/>
  <c r="O28" i="4"/>
  <c r="P28" i="4"/>
  <c r="H29" i="4"/>
  <c r="I29" i="4" s="1"/>
  <c r="J29" i="4" s="1"/>
  <c r="K29" i="4"/>
  <c r="L29" i="4"/>
  <c r="M29" i="4"/>
  <c r="O29" i="4"/>
  <c r="P29" i="4"/>
  <c r="H30" i="4"/>
  <c r="I30" i="4" s="1"/>
  <c r="J30" i="4" s="1"/>
  <c r="K30" i="4"/>
  <c r="L30" i="4"/>
  <c r="M30" i="4"/>
  <c r="O30" i="4"/>
  <c r="P30" i="4"/>
  <c r="H31" i="4"/>
  <c r="I31" i="4" s="1"/>
  <c r="J31" i="4" s="1"/>
  <c r="K31" i="4"/>
  <c r="L31" i="4"/>
  <c r="M31" i="4"/>
  <c r="O31" i="4"/>
  <c r="P31" i="4"/>
  <c r="H32" i="4"/>
  <c r="I32" i="4" s="1"/>
  <c r="J32" i="4" s="1"/>
  <c r="K32" i="4"/>
  <c r="L32" i="4"/>
  <c r="M32" i="4"/>
  <c r="O32" i="4"/>
  <c r="P32" i="4"/>
  <c r="H33" i="4"/>
  <c r="I33" i="4" s="1"/>
  <c r="J33" i="4" s="1"/>
  <c r="K33" i="4"/>
  <c r="L33" i="4"/>
  <c r="M33" i="4"/>
  <c r="O33" i="4"/>
  <c r="P33" i="4"/>
  <c r="H34" i="4"/>
  <c r="I34" i="4" s="1"/>
  <c r="J34" i="4" s="1"/>
  <c r="K34" i="4"/>
  <c r="L34" i="4"/>
  <c r="M34" i="4"/>
  <c r="O34" i="4"/>
  <c r="P34" i="4"/>
  <c r="H35" i="4"/>
  <c r="I35" i="4" s="1"/>
  <c r="J35" i="4" s="1"/>
  <c r="K35" i="4"/>
  <c r="L35" i="4"/>
  <c r="M35" i="4"/>
  <c r="O35" i="4"/>
  <c r="P35" i="4"/>
  <c r="H36" i="4"/>
  <c r="I36" i="4" s="1"/>
  <c r="J36" i="4" s="1"/>
  <c r="K36" i="4"/>
  <c r="L36" i="4"/>
  <c r="M36" i="4"/>
  <c r="O36" i="4"/>
  <c r="P36" i="4"/>
  <c r="H37" i="4"/>
  <c r="I37" i="4" s="1"/>
  <c r="J37" i="4" s="1"/>
  <c r="K37" i="4"/>
  <c r="L37" i="4"/>
  <c r="M37" i="4"/>
  <c r="O37" i="4"/>
  <c r="P37" i="4"/>
  <c r="H38" i="4"/>
  <c r="I38" i="4" s="1"/>
  <c r="J38" i="4" s="1"/>
  <c r="K38" i="4"/>
  <c r="L38" i="4"/>
  <c r="M38" i="4"/>
  <c r="O38" i="4"/>
  <c r="P38" i="4"/>
  <c r="H39" i="4"/>
  <c r="I39" i="4" s="1"/>
  <c r="J39" i="4" s="1"/>
  <c r="K39" i="4"/>
  <c r="L39" i="4"/>
  <c r="M39" i="4"/>
  <c r="O39" i="4"/>
  <c r="P39" i="4"/>
  <c r="H40" i="4"/>
  <c r="I40" i="4" s="1"/>
  <c r="J40" i="4" s="1"/>
  <c r="K40" i="4"/>
  <c r="L40" i="4"/>
  <c r="M40" i="4"/>
  <c r="O40" i="4"/>
  <c r="P40" i="4"/>
  <c r="H41" i="4"/>
  <c r="I41" i="4" s="1"/>
  <c r="J41" i="4" s="1"/>
  <c r="K41" i="4"/>
  <c r="L41" i="4"/>
  <c r="M41" i="4"/>
  <c r="O41" i="4"/>
  <c r="P41" i="4"/>
  <c r="H42" i="4"/>
  <c r="I42" i="4" s="1"/>
  <c r="J42" i="4" s="1"/>
  <c r="K42" i="4"/>
  <c r="L42" i="4"/>
  <c r="M42" i="4"/>
  <c r="O42" i="4"/>
  <c r="P42" i="4"/>
  <c r="H43" i="4"/>
  <c r="I43" i="4" s="1"/>
  <c r="J43" i="4" s="1"/>
  <c r="K43" i="4"/>
  <c r="L43" i="4"/>
  <c r="M43" i="4"/>
  <c r="O43" i="4"/>
  <c r="P43" i="4"/>
  <c r="H44" i="4"/>
  <c r="I44" i="4" s="1"/>
  <c r="J44" i="4" s="1"/>
  <c r="K44" i="4"/>
  <c r="L44" i="4"/>
  <c r="M44" i="4"/>
  <c r="O44" i="4"/>
  <c r="P44" i="4"/>
  <c r="H45" i="4"/>
  <c r="I45" i="4" s="1"/>
  <c r="J45" i="4" s="1"/>
  <c r="K45" i="4"/>
  <c r="L45" i="4"/>
  <c r="M45" i="4"/>
  <c r="O45" i="4"/>
  <c r="P45" i="4"/>
  <c r="H46" i="4"/>
  <c r="I46" i="4" s="1"/>
  <c r="J46" i="4" s="1"/>
  <c r="K46" i="4"/>
  <c r="L46" i="4"/>
  <c r="M46" i="4"/>
  <c r="O46" i="4"/>
  <c r="P46" i="4"/>
  <c r="H47" i="4"/>
  <c r="I47" i="4" s="1"/>
  <c r="J47" i="4" s="1"/>
  <c r="K47" i="4"/>
  <c r="L47" i="4"/>
  <c r="M47" i="4"/>
  <c r="O47" i="4"/>
  <c r="P47" i="4"/>
  <c r="H48" i="4"/>
  <c r="I48" i="4" s="1"/>
  <c r="J48" i="4" s="1"/>
  <c r="K48" i="4"/>
  <c r="L48" i="4"/>
  <c r="M48" i="4"/>
  <c r="O48" i="4"/>
  <c r="P48" i="4"/>
  <c r="H49" i="4"/>
  <c r="I49" i="4" s="1"/>
  <c r="J49" i="4" s="1"/>
  <c r="K49" i="4"/>
  <c r="L49" i="4"/>
  <c r="M49" i="4"/>
  <c r="O49" i="4"/>
  <c r="P49" i="4"/>
  <c r="H50" i="4"/>
  <c r="I50" i="4" s="1"/>
  <c r="J50" i="4" s="1"/>
  <c r="K50" i="4"/>
  <c r="L50" i="4"/>
  <c r="M50" i="4"/>
  <c r="O50" i="4"/>
  <c r="P50" i="4"/>
  <c r="H51" i="4"/>
  <c r="I51" i="4" s="1"/>
  <c r="J51" i="4" s="1"/>
  <c r="K51" i="4"/>
  <c r="L51" i="4"/>
  <c r="M51" i="4"/>
  <c r="O51" i="4"/>
  <c r="P51" i="4"/>
  <c r="K27" i="2"/>
  <c r="L27" i="2" s="1"/>
  <c r="M27" i="2" s="1"/>
  <c r="N27" i="2"/>
  <c r="O27" i="2" s="1"/>
  <c r="P27" i="2" s="1"/>
  <c r="R27" i="2"/>
  <c r="S27" i="2"/>
  <c r="K28" i="2"/>
  <c r="L28" i="2" s="1"/>
  <c r="M28" i="2" s="1"/>
  <c r="N28" i="2"/>
  <c r="O28" i="2" s="1"/>
  <c r="P28" i="2" s="1"/>
  <c r="R28" i="2"/>
  <c r="S28" i="2"/>
  <c r="K29" i="2"/>
  <c r="L29" i="2" s="1"/>
  <c r="M29" i="2" s="1"/>
  <c r="N29" i="2"/>
  <c r="O29" i="2" s="1"/>
  <c r="P29" i="2" s="1"/>
  <c r="R29" i="2"/>
  <c r="S29" i="2"/>
  <c r="K30" i="2"/>
  <c r="L30" i="2" s="1"/>
  <c r="M30" i="2" s="1"/>
  <c r="N30" i="2"/>
  <c r="O30" i="2" s="1"/>
  <c r="P30" i="2" s="1"/>
  <c r="R30" i="2"/>
  <c r="S30" i="2"/>
  <c r="K31" i="2"/>
  <c r="L31" i="2" s="1"/>
  <c r="M31" i="2" s="1"/>
  <c r="N31" i="2"/>
  <c r="O31" i="2" s="1"/>
  <c r="P31" i="2" s="1"/>
  <c r="R31" i="2"/>
  <c r="S31" i="2"/>
  <c r="K32" i="2"/>
  <c r="L32" i="2" s="1"/>
  <c r="M32" i="2" s="1"/>
  <c r="N32" i="2"/>
  <c r="O32" i="2" s="1"/>
  <c r="P32" i="2" s="1"/>
  <c r="R32" i="2"/>
  <c r="S32" i="2"/>
  <c r="K33" i="2"/>
  <c r="L33" i="2" s="1"/>
  <c r="M33" i="2" s="1"/>
  <c r="N33" i="2"/>
  <c r="O33" i="2" s="1"/>
  <c r="P33" i="2" s="1"/>
  <c r="R33" i="2"/>
  <c r="S33" i="2"/>
  <c r="K34" i="2"/>
  <c r="L34" i="2" s="1"/>
  <c r="M34" i="2" s="1"/>
  <c r="N34" i="2"/>
  <c r="O34" i="2" s="1"/>
  <c r="P34" i="2" s="1"/>
  <c r="R34" i="2"/>
  <c r="S34" i="2"/>
  <c r="K35" i="2"/>
  <c r="L35" i="2" s="1"/>
  <c r="M35" i="2" s="1"/>
  <c r="N35" i="2"/>
  <c r="O35" i="2" s="1"/>
  <c r="P35" i="2" s="1"/>
  <c r="R35" i="2"/>
  <c r="S35" i="2"/>
  <c r="K36" i="2"/>
  <c r="L36" i="2" s="1"/>
  <c r="M36" i="2" s="1"/>
  <c r="N36" i="2"/>
  <c r="O36" i="2" s="1"/>
  <c r="P36" i="2" s="1"/>
  <c r="R36" i="2"/>
  <c r="S36" i="2"/>
  <c r="K37" i="2"/>
  <c r="L37" i="2" s="1"/>
  <c r="M37" i="2" s="1"/>
  <c r="N37" i="2"/>
  <c r="O37" i="2" s="1"/>
  <c r="P37" i="2" s="1"/>
  <c r="R37" i="2"/>
  <c r="S37" i="2"/>
  <c r="K38" i="2"/>
  <c r="L38" i="2" s="1"/>
  <c r="M38" i="2" s="1"/>
  <c r="N38" i="2"/>
  <c r="O38" i="2" s="1"/>
  <c r="P38" i="2" s="1"/>
  <c r="R38" i="2"/>
  <c r="S38" i="2"/>
  <c r="L31" i="1"/>
  <c r="M31" i="1" s="1"/>
  <c r="N31" i="1" s="1"/>
  <c r="O31" i="1"/>
  <c r="P31" i="1" s="1"/>
  <c r="Q31" i="1" s="1"/>
  <c r="S31" i="1"/>
  <c r="T31" i="1"/>
  <c r="L32" i="1"/>
  <c r="M32" i="1" s="1"/>
  <c r="N32" i="1" s="1"/>
  <c r="O32" i="1"/>
  <c r="P32" i="1" s="1"/>
  <c r="Q32" i="1" s="1"/>
  <c r="S32" i="1"/>
  <c r="T32" i="1"/>
  <c r="L33" i="1"/>
  <c r="M33" i="1" s="1"/>
  <c r="N33" i="1" s="1"/>
  <c r="O33" i="1"/>
  <c r="P33" i="1" s="1"/>
  <c r="Q33" i="1" s="1"/>
  <c r="S33" i="1"/>
  <c r="T33" i="1"/>
  <c r="L34" i="1"/>
  <c r="M34" i="1" s="1"/>
  <c r="N34" i="1" s="1"/>
  <c r="O34" i="1"/>
  <c r="P34" i="1" s="1"/>
  <c r="Q34" i="1" s="1"/>
  <c r="S34" i="1"/>
  <c r="T34" i="1"/>
  <c r="L35" i="1"/>
  <c r="M35" i="1" s="1"/>
  <c r="N35" i="1" s="1"/>
  <c r="O35" i="1"/>
  <c r="P35" i="1" s="1"/>
  <c r="Q35" i="1" s="1"/>
  <c r="S35" i="1"/>
  <c r="T35" i="1"/>
  <c r="L36" i="1"/>
  <c r="M36" i="1" s="1"/>
  <c r="N36" i="1" s="1"/>
  <c r="O36" i="1"/>
  <c r="P36" i="1" s="1"/>
  <c r="Q36" i="1" s="1"/>
  <c r="S36" i="1"/>
  <c r="T36" i="1"/>
  <c r="L37" i="1"/>
  <c r="M37" i="1" s="1"/>
  <c r="N37" i="1" s="1"/>
  <c r="O37" i="1"/>
  <c r="P37" i="1" s="1"/>
  <c r="Q37" i="1" s="1"/>
  <c r="S37" i="1"/>
  <c r="T37" i="1"/>
  <c r="L38" i="1"/>
  <c r="M38" i="1" s="1"/>
  <c r="N38" i="1" s="1"/>
  <c r="O38" i="1"/>
  <c r="P38" i="1" s="1"/>
  <c r="Q38" i="1" s="1"/>
  <c r="S38" i="1"/>
  <c r="T38" i="1"/>
  <c r="L39" i="1"/>
  <c r="M39" i="1" s="1"/>
  <c r="N39" i="1" s="1"/>
  <c r="O39" i="1"/>
  <c r="P39" i="1" s="1"/>
  <c r="Q39" i="1" s="1"/>
  <c r="S39" i="1"/>
  <c r="T39" i="1"/>
  <c r="L40" i="1"/>
  <c r="M40" i="1" s="1"/>
  <c r="N40" i="1" s="1"/>
  <c r="O40" i="1"/>
  <c r="P40" i="1" s="1"/>
  <c r="Q40" i="1" s="1"/>
  <c r="S40" i="1"/>
  <c r="T40" i="1"/>
  <c r="L41" i="1"/>
  <c r="M41" i="1" s="1"/>
  <c r="N41" i="1" s="1"/>
  <c r="O41" i="1"/>
  <c r="P41" i="1" s="1"/>
  <c r="Q41" i="1" s="1"/>
  <c r="S41" i="1"/>
  <c r="T41" i="1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K2" i="6"/>
  <c r="L2" i="6" s="1"/>
  <c r="M2" i="6" s="1"/>
  <c r="H2" i="6"/>
  <c r="H3" i="6" s="1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K2" i="5"/>
  <c r="L2" i="5" s="1"/>
  <c r="M2" i="5" s="1"/>
  <c r="H2" i="5"/>
  <c r="I2" i="5" s="1"/>
  <c r="J2" i="5" s="1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K2" i="4"/>
  <c r="L2" i="4" s="1"/>
  <c r="M2" i="4" s="1"/>
  <c r="H2" i="4"/>
  <c r="H3" i="4" s="1"/>
  <c r="H2" i="3"/>
  <c r="I2" i="3" s="1"/>
  <c r="J2" i="3" s="1"/>
  <c r="P26" i="3"/>
  <c r="O26" i="3"/>
  <c r="K26" i="3"/>
  <c r="L26" i="3" s="1"/>
  <c r="M26" i="3" s="1"/>
  <c r="H26" i="3"/>
  <c r="I26" i="3" s="1"/>
  <c r="J26" i="3" s="1"/>
  <c r="P25" i="3"/>
  <c r="O25" i="3"/>
  <c r="K25" i="3"/>
  <c r="L25" i="3" s="1"/>
  <c r="M25" i="3" s="1"/>
  <c r="H25" i="3"/>
  <c r="I25" i="3" s="1"/>
  <c r="J25" i="3" s="1"/>
  <c r="P24" i="3"/>
  <c r="O24" i="3"/>
  <c r="K24" i="3"/>
  <c r="L24" i="3" s="1"/>
  <c r="M24" i="3" s="1"/>
  <c r="H24" i="3"/>
  <c r="I24" i="3" s="1"/>
  <c r="J24" i="3" s="1"/>
  <c r="P23" i="3"/>
  <c r="O23" i="3"/>
  <c r="K23" i="3"/>
  <c r="L23" i="3" s="1"/>
  <c r="M23" i="3" s="1"/>
  <c r="H23" i="3"/>
  <c r="I23" i="3" s="1"/>
  <c r="J23" i="3" s="1"/>
  <c r="P22" i="3"/>
  <c r="O22" i="3"/>
  <c r="K22" i="3"/>
  <c r="L22" i="3" s="1"/>
  <c r="M22" i="3" s="1"/>
  <c r="H22" i="3"/>
  <c r="I22" i="3" s="1"/>
  <c r="J22" i="3" s="1"/>
  <c r="P21" i="3"/>
  <c r="O21" i="3"/>
  <c r="K21" i="3"/>
  <c r="L21" i="3" s="1"/>
  <c r="M21" i="3" s="1"/>
  <c r="H21" i="3"/>
  <c r="I21" i="3" s="1"/>
  <c r="J21" i="3" s="1"/>
  <c r="P20" i="3"/>
  <c r="O20" i="3"/>
  <c r="K20" i="3"/>
  <c r="L20" i="3" s="1"/>
  <c r="M20" i="3" s="1"/>
  <c r="H20" i="3"/>
  <c r="I20" i="3" s="1"/>
  <c r="J20" i="3" s="1"/>
  <c r="P19" i="3"/>
  <c r="O19" i="3"/>
  <c r="K19" i="3"/>
  <c r="L19" i="3" s="1"/>
  <c r="M19" i="3" s="1"/>
  <c r="H19" i="3"/>
  <c r="I19" i="3" s="1"/>
  <c r="J19" i="3" s="1"/>
  <c r="P18" i="3"/>
  <c r="O18" i="3"/>
  <c r="K18" i="3"/>
  <c r="L18" i="3" s="1"/>
  <c r="M18" i="3" s="1"/>
  <c r="H18" i="3"/>
  <c r="I18" i="3" s="1"/>
  <c r="J18" i="3" s="1"/>
  <c r="P17" i="3"/>
  <c r="O17" i="3"/>
  <c r="K17" i="3"/>
  <c r="L17" i="3" s="1"/>
  <c r="M17" i="3" s="1"/>
  <c r="H17" i="3"/>
  <c r="I17" i="3" s="1"/>
  <c r="J17" i="3" s="1"/>
  <c r="P16" i="3"/>
  <c r="O16" i="3"/>
  <c r="K16" i="3"/>
  <c r="L16" i="3" s="1"/>
  <c r="M16" i="3" s="1"/>
  <c r="H16" i="3"/>
  <c r="I16" i="3" s="1"/>
  <c r="J16" i="3" s="1"/>
  <c r="P15" i="3"/>
  <c r="O15" i="3"/>
  <c r="K15" i="3"/>
  <c r="L15" i="3" s="1"/>
  <c r="M15" i="3" s="1"/>
  <c r="H15" i="3"/>
  <c r="I15" i="3" s="1"/>
  <c r="J15" i="3" s="1"/>
  <c r="P14" i="3"/>
  <c r="O14" i="3"/>
  <c r="K14" i="3"/>
  <c r="L14" i="3" s="1"/>
  <c r="M14" i="3" s="1"/>
  <c r="H14" i="3"/>
  <c r="I14" i="3" s="1"/>
  <c r="J14" i="3" s="1"/>
  <c r="P13" i="3"/>
  <c r="O13" i="3"/>
  <c r="K13" i="3"/>
  <c r="L13" i="3" s="1"/>
  <c r="M13" i="3" s="1"/>
  <c r="H13" i="3"/>
  <c r="I13" i="3" s="1"/>
  <c r="J13" i="3" s="1"/>
  <c r="P12" i="3"/>
  <c r="O12" i="3"/>
  <c r="K12" i="3"/>
  <c r="L12" i="3" s="1"/>
  <c r="M12" i="3" s="1"/>
  <c r="H12" i="3"/>
  <c r="I12" i="3" s="1"/>
  <c r="J12" i="3" s="1"/>
  <c r="P11" i="3"/>
  <c r="O11" i="3"/>
  <c r="K11" i="3"/>
  <c r="L11" i="3" s="1"/>
  <c r="M11" i="3" s="1"/>
  <c r="H11" i="3"/>
  <c r="I11" i="3" s="1"/>
  <c r="J11" i="3" s="1"/>
  <c r="P10" i="3"/>
  <c r="O10" i="3"/>
  <c r="K10" i="3"/>
  <c r="L10" i="3" s="1"/>
  <c r="M10" i="3" s="1"/>
  <c r="H10" i="3"/>
  <c r="I10" i="3" s="1"/>
  <c r="J10" i="3" s="1"/>
  <c r="P9" i="3"/>
  <c r="O9" i="3"/>
  <c r="K9" i="3"/>
  <c r="L9" i="3" s="1"/>
  <c r="M9" i="3" s="1"/>
  <c r="H9" i="3"/>
  <c r="I9" i="3" s="1"/>
  <c r="J9" i="3" s="1"/>
  <c r="P8" i="3"/>
  <c r="O8" i="3"/>
  <c r="K8" i="3"/>
  <c r="L8" i="3" s="1"/>
  <c r="M8" i="3" s="1"/>
  <c r="H8" i="3"/>
  <c r="I8" i="3" s="1"/>
  <c r="J8" i="3" s="1"/>
  <c r="P7" i="3"/>
  <c r="O7" i="3"/>
  <c r="K7" i="3"/>
  <c r="L7" i="3" s="1"/>
  <c r="M7" i="3" s="1"/>
  <c r="H7" i="3"/>
  <c r="I7" i="3" s="1"/>
  <c r="J7" i="3" s="1"/>
  <c r="P6" i="3"/>
  <c r="O6" i="3"/>
  <c r="K6" i="3"/>
  <c r="L6" i="3" s="1"/>
  <c r="M6" i="3" s="1"/>
  <c r="H6" i="3"/>
  <c r="I6" i="3" s="1"/>
  <c r="J6" i="3" s="1"/>
  <c r="P5" i="3"/>
  <c r="O5" i="3"/>
  <c r="K5" i="3"/>
  <c r="L5" i="3" s="1"/>
  <c r="M5" i="3" s="1"/>
  <c r="H5" i="3"/>
  <c r="I5" i="3" s="1"/>
  <c r="J5" i="3" s="1"/>
  <c r="P4" i="3"/>
  <c r="O4" i="3"/>
  <c r="K4" i="3"/>
  <c r="L4" i="3" s="1"/>
  <c r="M4" i="3" s="1"/>
  <c r="H4" i="3"/>
  <c r="I4" i="3" s="1"/>
  <c r="J4" i="3" s="1"/>
  <c r="P3" i="3"/>
  <c r="O3" i="3"/>
  <c r="K3" i="3"/>
  <c r="L3" i="3" s="1"/>
  <c r="M3" i="3" s="1"/>
  <c r="H3" i="3"/>
  <c r="I3" i="3" s="1"/>
  <c r="J3" i="3" s="1"/>
  <c r="P2" i="3"/>
  <c r="O2" i="3"/>
  <c r="K2" i="3"/>
  <c r="L2" i="3" s="1"/>
  <c r="M2" i="3" s="1"/>
  <c r="D147" i="6"/>
  <c r="D119" i="6"/>
  <c r="D88" i="6"/>
  <c r="D65" i="6"/>
  <c r="D60" i="6"/>
  <c r="D64" i="6" s="1"/>
  <c r="D33" i="6"/>
  <c r="D32" i="6"/>
  <c r="D28" i="6"/>
  <c r="D11" i="6"/>
  <c r="D10" i="6"/>
  <c r="D6" i="6"/>
  <c r="D147" i="5"/>
  <c r="D119" i="5"/>
  <c r="D88" i="5"/>
  <c r="D65" i="5"/>
  <c r="D60" i="5"/>
  <c r="D64" i="5" s="1"/>
  <c r="D33" i="5"/>
  <c r="D32" i="5"/>
  <c r="D28" i="5"/>
  <c r="D11" i="5"/>
  <c r="D6" i="5"/>
  <c r="D10" i="5" s="1"/>
  <c r="D147" i="4"/>
  <c r="D119" i="4"/>
  <c r="D88" i="4"/>
  <c r="D65" i="4"/>
  <c r="D60" i="4"/>
  <c r="D64" i="4" s="1"/>
  <c r="D33" i="4"/>
  <c r="D32" i="4"/>
  <c r="D28" i="4"/>
  <c r="D11" i="4"/>
  <c r="D6" i="4"/>
  <c r="D10" i="4" s="1"/>
  <c r="D147" i="3"/>
  <c r="D119" i="3"/>
  <c r="D88" i="3"/>
  <c r="D65" i="3"/>
  <c r="D60" i="3"/>
  <c r="D64" i="3" s="1"/>
  <c r="D33" i="3"/>
  <c r="D28" i="3"/>
  <c r="D32" i="3" s="1"/>
  <c r="D11" i="3"/>
  <c r="D10" i="3"/>
  <c r="D6" i="3"/>
  <c r="S26" i="2"/>
  <c r="R26" i="2"/>
  <c r="N26" i="2"/>
  <c r="O26" i="2" s="1"/>
  <c r="P26" i="2" s="1"/>
  <c r="K26" i="2"/>
  <c r="L26" i="2" s="1"/>
  <c r="M26" i="2" s="1"/>
  <c r="S25" i="2"/>
  <c r="R25" i="2"/>
  <c r="N25" i="2"/>
  <c r="O25" i="2" s="1"/>
  <c r="P25" i="2" s="1"/>
  <c r="K25" i="2"/>
  <c r="L25" i="2" s="1"/>
  <c r="M25" i="2" s="1"/>
  <c r="S24" i="2"/>
  <c r="R24" i="2"/>
  <c r="N24" i="2"/>
  <c r="O24" i="2" s="1"/>
  <c r="P24" i="2" s="1"/>
  <c r="K24" i="2"/>
  <c r="L24" i="2" s="1"/>
  <c r="M24" i="2" s="1"/>
  <c r="S23" i="2"/>
  <c r="R23" i="2"/>
  <c r="N23" i="2"/>
  <c r="O23" i="2" s="1"/>
  <c r="P23" i="2" s="1"/>
  <c r="K23" i="2"/>
  <c r="L23" i="2" s="1"/>
  <c r="M23" i="2" s="1"/>
  <c r="S22" i="2"/>
  <c r="R22" i="2"/>
  <c r="N22" i="2"/>
  <c r="O22" i="2" s="1"/>
  <c r="P22" i="2" s="1"/>
  <c r="K22" i="2"/>
  <c r="L22" i="2" s="1"/>
  <c r="M22" i="2" s="1"/>
  <c r="S21" i="2"/>
  <c r="R21" i="2"/>
  <c r="N21" i="2"/>
  <c r="O21" i="2" s="1"/>
  <c r="P21" i="2" s="1"/>
  <c r="K21" i="2"/>
  <c r="L21" i="2" s="1"/>
  <c r="M21" i="2" s="1"/>
  <c r="S20" i="2"/>
  <c r="R20" i="2"/>
  <c r="N20" i="2"/>
  <c r="O20" i="2" s="1"/>
  <c r="P20" i="2" s="1"/>
  <c r="K20" i="2"/>
  <c r="L20" i="2" s="1"/>
  <c r="M20" i="2" s="1"/>
  <c r="S19" i="2"/>
  <c r="R19" i="2"/>
  <c r="N19" i="2"/>
  <c r="O19" i="2" s="1"/>
  <c r="P19" i="2" s="1"/>
  <c r="K19" i="2"/>
  <c r="L19" i="2" s="1"/>
  <c r="M19" i="2" s="1"/>
  <c r="S18" i="2"/>
  <c r="R18" i="2"/>
  <c r="N18" i="2"/>
  <c r="O18" i="2" s="1"/>
  <c r="P18" i="2" s="1"/>
  <c r="K18" i="2"/>
  <c r="L18" i="2" s="1"/>
  <c r="M18" i="2" s="1"/>
  <c r="S17" i="2"/>
  <c r="R17" i="2"/>
  <c r="N17" i="2"/>
  <c r="O17" i="2" s="1"/>
  <c r="P17" i="2" s="1"/>
  <c r="K17" i="2"/>
  <c r="L17" i="2" s="1"/>
  <c r="M17" i="2" s="1"/>
  <c r="S16" i="2"/>
  <c r="R16" i="2"/>
  <c r="N16" i="2"/>
  <c r="O16" i="2" s="1"/>
  <c r="P16" i="2" s="1"/>
  <c r="K16" i="2"/>
  <c r="L16" i="2" s="1"/>
  <c r="M16" i="2" s="1"/>
  <c r="S15" i="2"/>
  <c r="R15" i="2"/>
  <c r="N15" i="2"/>
  <c r="O15" i="2" s="1"/>
  <c r="P15" i="2" s="1"/>
  <c r="K15" i="2"/>
  <c r="L15" i="2" s="1"/>
  <c r="M15" i="2" s="1"/>
  <c r="S14" i="2"/>
  <c r="R14" i="2"/>
  <c r="N14" i="2"/>
  <c r="O14" i="2" s="1"/>
  <c r="P14" i="2" s="1"/>
  <c r="K14" i="2"/>
  <c r="L14" i="2" s="1"/>
  <c r="M14" i="2" s="1"/>
  <c r="S13" i="2"/>
  <c r="R13" i="2"/>
  <c r="N13" i="2"/>
  <c r="O13" i="2" s="1"/>
  <c r="P13" i="2" s="1"/>
  <c r="K13" i="2"/>
  <c r="L13" i="2" s="1"/>
  <c r="M13" i="2" s="1"/>
  <c r="S12" i="2"/>
  <c r="R12" i="2"/>
  <c r="N12" i="2"/>
  <c r="O12" i="2" s="1"/>
  <c r="P12" i="2" s="1"/>
  <c r="K12" i="2"/>
  <c r="L12" i="2" s="1"/>
  <c r="M12" i="2" s="1"/>
  <c r="S11" i="2"/>
  <c r="R11" i="2"/>
  <c r="N11" i="2"/>
  <c r="O11" i="2" s="1"/>
  <c r="P11" i="2" s="1"/>
  <c r="K11" i="2"/>
  <c r="L11" i="2" s="1"/>
  <c r="M11" i="2" s="1"/>
  <c r="S10" i="2"/>
  <c r="R10" i="2"/>
  <c r="N10" i="2"/>
  <c r="O10" i="2" s="1"/>
  <c r="P10" i="2" s="1"/>
  <c r="K10" i="2"/>
  <c r="L10" i="2" s="1"/>
  <c r="M10" i="2" s="1"/>
  <c r="S9" i="2"/>
  <c r="R9" i="2"/>
  <c r="N9" i="2"/>
  <c r="O9" i="2" s="1"/>
  <c r="P9" i="2" s="1"/>
  <c r="K9" i="2"/>
  <c r="L9" i="2" s="1"/>
  <c r="M9" i="2" s="1"/>
  <c r="S8" i="2"/>
  <c r="R8" i="2"/>
  <c r="N8" i="2"/>
  <c r="O8" i="2" s="1"/>
  <c r="P8" i="2" s="1"/>
  <c r="K8" i="2"/>
  <c r="L8" i="2" s="1"/>
  <c r="M8" i="2" s="1"/>
  <c r="S7" i="2"/>
  <c r="R7" i="2"/>
  <c r="N7" i="2"/>
  <c r="O7" i="2" s="1"/>
  <c r="P7" i="2" s="1"/>
  <c r="K7" i="2"/>
  <c r="L7" i="2" s="1"/>
  <c r="M7" i="2" s="1"/>
  <c r="S6" i="2"/>
  <c r="R6" i="2"/>
  <c r="N6" i="2"/>
  <c r="O6" i="2" s="1"/>
  <c r="P6" i="2" s="1"/>
  <c r="K6" i="2"/>
  <c r="L6" i="2" s="1"/>
  <c r="M6" i="2" s="1"/>
  <c r="S5" i="2"/>
  <c r="R5" i="2"/>
  <c r="N5" i="2"/>
  <c r="O5" i="2" s="1"/>
  <c r="P5" i="2" s="1"/>
  <c r="K5" i="2"/>
  <c r="L5" i="2" s="1"/>
  <c r="M5" i="2" s="1"/>
  <c r="S4" i="2"/>
  <c r="R4" i="2"/>
  <c r="N4" i="2"/>
  <c r="O4" i="2" s="1"/>
  <c r="P4" i="2" s="1"/>
  <c r="K4" i="2"/>
  <c r="L4" i="2" s="1"/>
  <c r="M4" i="2" s="1"/>
  <c r="S3" i="2"/>
  <c r="R3" i="2"/>
  <c r="N3" i="2"/>
  <c r="O3" i="2" s="1"/>
  <c r="P3" i="2" s="1"/>
  <c r="K3" i="2"/>
  <c r="L3" i="2" s="1"/>
  <c r="M3" i="2" s="1"/>
  <c r="S2" i="2"/>
  <c r="R2" i="2"/>
  <c r="N2" i="2"/>
  <c r="O2" i="2" s="1"/>
  <c r="P2" i="2" s="1"/>
  <c r="K2" i="2"/>
  <c r="L2" i="2" s="1"/>
  <c r="M2" i="2" s="1"/>
  <c r="D146" i="2"/>
  <c r="D118" i="2"/>
  <c r="D87" i="2"/>
  <c r="D64" i="2"/>
  <c r="D59" i="2"/>
  <c r="D63" i="2" s="1"/>
  <c r="D32" i="2"/>
  <c r="D27" i="2"/>
  <c r="D31" i="2" s="1"/>
  <c r="D10" i="2"/>
  <c r="D5" i="2"/>
  <c r="D9" i="2" s="1"/>
  <c r="H5" i="1"/>
  <c r="I5" i="1"/>
  <c r="I3" i="6" l="1"/>
  <c r="J3" i="6" s="1"/>
  <c r="H4" i="6"/>
  <c r="I2" i="6"/>
  <c r="J2" i="6" s="1"/>
  <c r="K3" i="6"/>
  <c r="H3" i="5"/>
  <c r="K3" i="5"/>
  <c r="H4" i="4"/>
  <c r="I3" i="4"/>
  <c r="J3" i="4" s="1"/>
  <c r="I2" i="4"/>
  <c r="J2" i="4" s="1"/>
  <c r="K3" i="4"/>
  <c r="S26" i="1"/>
  <c r="T26" i="1"/>
  <c r="S27" i="1"/>
  <c r="T27" i="1"/>
  <c r="S28" i="1"/>
  <c r="T28" i="1"/>
  <c r="S29" i="1"/>
  <c r="T29" i="1"/>
  <c r="S30" i="1"/>
  <c r="T30" i="1"/>
  <c r="T25" i="1"/>
  <c r="L3" i="6" l="1"/>
  <c r="M3" i="6" s="1"/>
  <c r="K4" i="6"/>
  <c r="I4" i="6"/>
  <c r="J4" i="6" s="1"/>
  <c r="H5" i="6"/>
  <c r="L3" i="5"/>
  <c r="M3" i="5" s="1"/>
  <c r="K4" i="5"/>
  <c r="I3" i="5"/>
  <c r="J3" i="5" s="1"/>
  <c r="H4" i="5"/>
  <c r="H5" i="4"/>
  <c r="I4" i="4"/>
  <c r="J4" i="4" s="1"/>
  <c r="L3" i="4"/>
  <c r="M3" i="4" s="1"/>
  <c r="K4" i="4"/>
  <c r="D158" i="1"/>
  <c r="D130" i="1"/>
  <c r="D99" i="1"/>
  <c r="H6" i="6" l="1"/>
  <c r="I5" i="6"/>
  <c r="J5" i="6" s="1"/>
  <c r="L4" i="6"/>
  <c r="M4" i="6" s="1"/>
  <c r="K5" i="6"/>
  <c r="L4" i="5"/>
  <c r="M4" i="5" s="1"/>
  <c r="K5" i="5"/>
  <c r="I4" i="5"/>
  <c r="J4" i="5" s="1"/>
  <c r="H5" i="5"/>
  <c r="L4" i="4"/>
  <c r="M4" i="4" s="1"/>
  <c r="K5" i="4"/>
  <c r="H6" i="4"/>
  <c r="I5" i="4"/>
  <c r="J5" i="4" s="1"/>
  <c r="I10" i="1"/>
  <c r="H10" i="1"/>
  <c r="I9" i="1"/>
  <c r="H9" i="1"/>
  <c r="I8" i="1"/>
  <c r="H8" i="1"/>
  <c r="L5" i="6" l="1"/>
  <c r="M5" i="6" s="1"/>
  <c r="K6" i="6"/>
  <c r="H7" i="6"/>
  <c r="I6" i="6"/>
  <c r="J6" i="6" s="1"/>
  <c r="I5" i="5"/>
  <c r="J5" i="5" s="1"/>
  <c r="H6" i="5"/>
  <c r="L5" i="5"/>
  <c r="M5" i="5" s="1"/>
  <c r="K6" i="5"/>
  <c r="H7" i="4"/>
  <c r="I6" i="4"/>
  <c r="J6" i="4" s="1"/>
  <c r="L5" i="4"/>
  <c r="M5" i="4" s="1"/>
  <c r="K6" i="4"/>
  <c r="D22" i="1"/>
  <c r="D17" i="1"/>
  <c r="I7" i="1"/>
  <c r="H7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I6" i="1"/>
  <c r="H6" i="1"/>
  <c r="D76" i="1"/>
  <c r="D71" i="1"/>
  <c r="D75" i="1" s="1"/>
  <c r="D44" i="1"/>
  <c r="D39" i="1"/>
  <c r="D43" i="1" s="1"/>
  <c r="I7" i="6" l="1"/>
  <c r="J7" i="6" s="1"/>
  <c r="H8" i="6"/>
  <c r="L6" i="6"/>
  <c r="M6" i="6" s="1"/>
  <c r="K7" i="6"/>
  <c r="I6" i="5"/>
  <c r="J6" i="5" s="1"/>
  <c r="H7" i="5"/>
  <c r="L6" i="5"/>
  <c r="M6" i="5" s="1"/>
  <c r="K7" i="5"/>
  <c r="L6" i="4"/>
  <c r="M6" i="4" s="1"/>
  <c r="K7" i="4"/>
  <c r="H8" i="4"/>
  <c r="I7" i="4"/>
  <c r="J7" i="4" s="1"/>
  <c r="D21" i="1"/>
  <c r="O11" i="1" s="1"/>
  <c r="P11" i="1" s="1"/>
  <c r="Q11" i="1" s="1"/>
  <c r="O7" i="1"/>
  <c r="P7" i="1" s="1"/>
  <c r="Q7" i="1" s="1"/>
  <c r="L7" i="6" l="1"/>
  <c r="M7" i="6" s="1"/>
  <c r="K8" i="6"/>
  <c r="I8" i="6"/>
  <c r="J8" i="6" s="1"/>
  <c r="H9" i="6"/>
  <c r="I7" i="5"/>
  <c r="J7" i="5" s="1"/>
  <c r="H8" i="5"/>
  <c r="L7" i="5"/>
  <c r="M7" i="5" s="1"/>
  <c r="K8" i="5"/>
  <c r="H9" i="4"/>
  <c r="I8" i="4"/>
  <c r="J8" i="4" s="1"/>
  <c r="L7" i="4"/>
  <c r="M7" i="4" s="1"/>
  <c r="K8" i="4"/>
  <c r="L27" i="1"/>
  <c r="M27" i="1" s="1"/>
  <c r="N27" i="1" s="1"/>
  <c r="O30" i="1"/>
  <c r="P30" i="1" s="1"/>
  <c r="Q30" i="1" s="1"/>
  <c r="O28" i="1"/>
  <c r="P28" i="1" s="1"/>
  <c r="Q28" i="1" s="1"/>
  <c r="O26" i="1"/>
  <c r="P26" i="1" s="1"/>
  <c r="Q26" i="1" s="1"/>
  <c r="L30" i="1"/>
  <c r="L25" i="1"/>
  <c r="O29" i="1"/>
  <c r="P29" i="1" s="1"/>
  <c r="Q29" i="1" s="1"/>
  <c r="L29" i="1"/>
  <c r="L10" i="1"/>
  <c r="O27" i="1"/>
  <c r="P27" i="1" s="1"/>
  <c r="Q27" i="1" s="1"/>
  <c r="L26" i="1"/>
  <c r="L28" i="1"/>
  <c r="L18" i="1"/>
  <c r="L6" i="1"/>
  <c r="O23" i="1"/>
  <c r="P23" i="1" s="1"/>
  <c r="Q23" i="1" s="1"/>
  <c r="L21" i="1"/>
  <c r="O6" i="1"/>
  <c r="P6" i="1" s="1"/>
  <c r="Q6" i="1" s="1"/>
  <c r="L24" i="1"/>
  <c r="O20" i="1"/>
  <c r="P20" i="1" s="1"/>
  <c r="Q20" i="1" s="1"/>
  <c r="O12" i="1"/>
  <c r="P12" i="1" s="1"/>
  <c r="Q12" i="1" s="1"/>
  <c r="L16" i="1"/>
  <c r="L8" i="1"/>
  <c r="O15" i="1"/>
  <c r="P15" i="1" s="1"/>
  <c r="Q15" i="1" s="1"/>
  <c r="L13" i="1"/>
  <c r="O18" i="1"/>
  <c r="P18" i="1" s="1"/>
  <c r="Q18" i="1" s="1"/>
  <c r="L11" i="1"/>
  <c r="O8" i="1"/>
  <c r="P8" i="1" s="1"/>
  <c r="Q8" i="1" s="1"/>
  <c r="L14" i="1"/>
  <c r="O19" i="1"/>
  <c r="P19" i="1" s="1"/>
  <c r="Q19" i="1" s="1"/>
  <c r="O10" i="1"/>
  <c r="P10" i="1" s="1"/>
  <c r="Q10" i="1" s="1"/>
  <c r="O13" i="1"/>
  <c r="P13" i="1" s="1"/>
  <c r="Q13" i="1" s="1"/>
  <c r="L19" i="1"/>
  <c r="O16" i="1"/>
  <c r="P16" i="1" s="1"/>
  <c r="Q16" i="1" s="1"/>
  <c r="L22" i="1"/>
  <c r="L7" i="1"/>
  <c r="O21" i="1"/>
  <c r="P21" i="1" s="1"/>
  <c r="Q21" i="1" s="1"/>
  <c r="O24" i="1"/>
  <c r="P24" i="1" s="1"/>
  <c r="Q24" i="1" s="1"/>
  <c r="L15" i="1"/>
  <c r="O25" i="1"/>
  <c r="P25" i="1" s="1"/>
  <c r="Q25" i="1" s="1"/>
  <c r="L9" i="1"/>
  <c r="O14" i="1"/>
  <c r="P14" i="1" s="1"/>
  <c r="Q14" i="1" s="1"/>
  <c r="L12" i="1"/>
  <c r="O9" i="1"/>
  <c r="P9" i="1" s="1"/>
  <c r="Q9" i="1" s="1"/>
  <c r="L23" i="1"/>
  <c r="L17" i="1"/>
  <c r="O22" i="1"/>
  <c r="P22" i="1" s="1"/>
  <c r="Q22" i="1" s="1"/>
  <c r="L20" i="1"/>
  <c r="O17" i="1"/>
  <c r="P17" i="1" s="1"/>
  <c r="Q17" i="1" s="1"/>
  <c r="H10" i="6" l="1"/>
  <c r="I9" i="6"/>
  <c r="J9" i="6" s="1"/>
  <c r="L8" i="6"/>
  <c r="M8" i="6" s="1"/>
  <c r="K9" i="6"/>
  <c r="L8" i="5"/>
  <c r="M8" i="5" s="1"/>
  <c r="K9" i="5"/>
  <c r="I8" i="5"/>
  <c r="J8" i="5" s="1"/>
  <c r="H9" i="5"/>
  <c r="L8" i="4"/>
  <c r="M8" i="4" s="1"/>
  <c r="K9" i="4"/>
  <c r="H10" i="4"/>
  <c r="I9" i="4"/>
  <c r="J9" i="4" s="1"/>
  <c r="M23" i="1"/>
  <c r="N23" i="1" s="1"/>
  <c r="M7" i="1"/>
  <c r="N7" i="1" s="1"/>
  <c r="M24" i="1"/>
  <c r="N24" i="1" s="1"/>
  <c r="M20" i="1"/>
  <c r="N20" i="1" s="1"/>
  <c r="M12" i="1"/>
  <c r="N12" i="1" s="1"/>
  <c r="M17" i="1"/>
  <c r="N17" i="1" s="1"/>
  <c r="M21" i="1"/>
  <c r="N21" i="1" s="1"/>
  <c r="M18" i="1"/>
  <c r="N18" i="1" s="1"/>
  <c r="M29" i="1"/>
  <c r="N29" i="1" s="1"/>
  <c r="M8" i="1"/>
  <c r="N8" i="1" s="1"/>
  <c r="M19" i="1"/>
  <c r="N19" i="1" s="1"/>
  <c r="M11" i="1"/>
  <c r="N11" i="1" s="1"/>
  <c r="M28" i="1"/>
  <c r="N28" i="1" s="1"/>
  <c r="M16" i="1"/>
  <c r="N16" i="1" s="1"/>
  <c r="M6" i="1"/>
  <c r="N6" i="1" s="1"/>
  <c r="M26" i="1"/>
  <c r="N26" i="1" s="1"/>
  <c r="M25" i="1"/>
  <c r="N25" i="1" s="1"/>
  <c r="M9" i="1"/>
  <c r="N9" i="1" s="1"/>
  <c r="M22" i="1"/>
  <c r="N22" i="1" s="1"/>
  <c r="M13" i="1"/>
  <c r="N13" i="1" s="1"/>
  <c r="M15" i="1"/>
  <c r="N15" i="1" s="1"/>
  <c r="M14" i="1"/>
  <c r="N14" i="1" s="1"/>
  <c r="M10" i="1"/>
  <c r="N10" i="1" s="1"/>
  <c r="M30" i="1"/>
  <c r="N30" i="1" s="1"/>
  <c r="L9" i="6" l="1"/>
  <c r="M9" i="6" s="1"/>
  <c r="K10" i="6"/>
  <c r="I10" i="6"/>
  <c r="J10" i="6" s="1"/>
  <c r="H11" i="6"/>
  <c r="I9" i="5"/>
  <c r="J9" i="5" s="1"/>
  <c r="H10" i="5"/>
  <c r="L9" i="5"/>
  <c r="M9" i="5" s="1"/>
  <c r="K10" i="5"/>
  <c r="H11" i="4"/>
  <c r="I10" i="4"/>
  <c r="J10" i="4" s="1"/>
  <c r="L9" i="4"/>
  <c r="M9" i="4" s="1"/>
  <c r="K10" i="4"/>
  <c r="I11" i="6" l="1"/>
  <c r="J11" i="6" s="1"/>
  <c r="H12" i="6"/>
  <c r="L10" i="6"/>
  <c r="M10" i="6" s="1"/>
  <c r="K11" i="6"/>
  <c r="I10" i="5"/>
  <c r="J10" i="5" s="1"/>
  <c r="H11" i="5"/>
  <c r="L10" i="5"/>
  <c r="M10" i="5" s="1"/>
  <c r="K11" i="5"/>
  <c r="L10" i="4"/>
  <c r="M10" i="4" s="1"/>
  <c r="K11" i="4"/>
  <c r="H12" i="4"/>
  <c r="I11" i="4"/>
  <c r="J11" i="4" s="1"/>
  <c r="L11" i="6" l="1"/>
  <c r="M11" i="6" s="1"/>
  <c r="K12" i="6"/>
  <c r="H13" i="6"/>
  <c r="I12" i="6"/>
  <c r="J12" i="6" s="1"/>
  <c r="I11" i="5"/>
  <c r="J11" i="5" s="1"/>
  <c r="H12" i="5"/>
  <c r="L11" i="5"/>
  <c r="M11" i="5" s="1"/>
  <c r="K12" i="5"/>
  <c r="H13" i="4"/>
  <c r="I12" i="4"/>
  <c r="J12" i="4" s="1"/>
  <c r="L11" i="4"/>
  <c r="M11" i="4" s="1"/>
  <c r="K12" i="4"/>
  <c r="H14" i="6" l="1"/>
  <c r="I13" i="6"/>
  <c r="J13" i="6" s="1"/>
  <c r="L12" i="6"/>
  <c r="M12" i="6" s="1"/>
  <c r="K13" i="6"/>
  <c r="I12" i="5"/>
  <c r="J12" i="5" s="1"/>
  <c r="H13" i="5"/>
  <c r="L12" i="5"/>
  <c r="M12" i="5" s="1"/>
  <c r="K13" i="5"/>
  <c r="L12" i="4"/>
  <c r="M12" i="4" s="1"/>
  <c r="K13" i="4"/>
  <c r="H14" i="4"/>
  <c r="I13" i="4"/>
  <c r="J13" i="4" s="1"/>
  <c r="L13" i="6" l="1"/>
  <c r="M13" i="6" s="1"/>
  <c r="K14" i="6"/>
  <c r="I14" i="6"/>
  <c r="J14" i="6" s="1"/>
  <c r="H15" i="6"/>
  <c r="L13" i="5"/>
  <c r="M13" i="5" s="1"/>
  <c r="K14" i="5"/>
  <c r="I13" i="5"/>
  <c r="J13" i="5" s="1"/>
  <c r="H14" i="5"/>
  <c r="H15" i="4"/>
  <c r="I14" i="4"/>
  <c r="J14" i="4" s="1"/>
  <c r="L13" i="4"/>
  <c r="M13" i="4" s="1"/>
  <c r="K14" i="4"/>
  <c r="I15" i="6" l="1"/>
  <c r="J15" i="6" s="1"/>
  <c r="H16" i="6"/>
  <c r="L14" i="6"/>
  <c r="M14" i="6" s="1"/>
  <c r="K15" i="6"/>
  <c r="I14" i="5"/>
  <c r="J14" i="5" s="1"/>
  <c r="H15" i="5"/>
  <c r="L14" i="5"/>
  <c r="M14" i="5" s="1"/>
  <c r="K15" i="5"/>
  <c r="H16" i="4"/>
  <c r="I15" i="4"/>
  <c r="J15" i="4" s="1"/>
  <c r="L14" i="4"/>
  <c r="M14" i="4" s="1"/>
  <c r="K15" i="4"/>
  <c r="L15" i="6" l="1"/>
  <c r="M15" i="6" s="1"/>
  <c r="K16" i="6"/>
  <c r="I16" i="6"/>
  <c r="J16" i="6" s="1"/>
  <c r="H17" i="6"/>
  <c r="L15" i="5"/>
  <c r="M15" i="5" s="1"/>
  <c r="K16" i="5"/>
  <c r="I15" i="5"/>
  <c r="J15" i="5" s="1"/>
  <c r="H16" i="5"/>
  <c r="L15" i="4"/>
  <c r="M15" i="4" s="1"/>
  <c r="K16" i="4"/>
  <c r="H17" i="4"/>
  <c r="I16" i="4"/>
  <c r="J16" i="4" s="1"/>
  <c r="H18" i="6" l="1"/>
  <c r="I17" i="6"/>
  <c r="J17" i="6" s="1"/>
  <c r="L16" i="6"/>
  <c r="M16" i="6" s="1"/>
  <c r="K17" i="6"/>
  <c r="I16" i="5"/>
  <c r="J16" i="5" s="1"/>
  <c r="H17" i="5"/>
  <c r="L16" i="5"/>
  <c r="M16" i="5" s="1"/>
  <c r="K17" i="5"/>
  <c r="H18" i="4"/>
  <c r="I17" i="4"/>
  <c r="J17" i="4" s="1"/>
  <c r="L16" i="4"/>
  <c r="M16" i="4" s="1"/>
  <c r="K17" i="4"/>
  <c r="L17" i="6" l="1"/>
  <c r="M17" i="6" s="1"/>
  <c r="K18" i="6"/>
  <c r="I18" i="6"/>
  <c r="J18" i="6" s="1"/>
  <c r="H19" i="6"/>
  <c r="L17" i="5"/>
  <c r="M17" i="5" s="1"/>
  <c r="K18" i="5"/>
  <c r="I17" i="5"/>
  <c r="J17" i="5" s="1"/>
  <c r="H18" i="5"/>
  <c r="L17" i="4"/>
  <c r="M17" i="4" s="1"/>
  <c r="K18" i="4"/>
  <c r="H19" i="4"/>
  <c r="I18" i="4"/>
  <c r="J18" i="4" s="1"/>
  <c r="I19" i="6" l="1"/>
  <c r="J19" i="6" s="1"/>
  <c r="H20" i="6"/>
  <c r="L18" i="6"/>
  <c r="M18" i="6" s="1"/>
  <c r="K19" i="6"/>
  <c r="I18" i="5"/>
  <c r="J18" i="5" s="1"/>
  <c r="H19" i="5"/>
  <c r="L18" i="5"/>
  <c r="M18" i="5" s="1"/>
  <c r="K19" i="5"/>
  <c r="H20" i="4"/>
  <c r="I19" i="4"/>
  <c r="J19" i="4" s="1"/>
  <c r="L18" i="4"/>
  <c r="M18" i="4" s="1"/>
  <c r="K19" i="4"/>
  <c r="L19" i="6" l="1"/>
  <c r="M19" i="6" s="1"/>
  <c r="K20" i="6"/>
  <c r="H21" i="6"/>
  <c r="I20" i="6"/>
  <c r="J20" i="6" s="1"/>
  <c r="L19" i="5"/>
  <c r="M19" i="5" s="1"/>
  <c r="K20" i="5"/>
  <c r="I19" i="5"/>
  <c r="J19" i="5" s="1"/>
  <c r="H20" i="5"/>
  <c r="L19" i="4"/>
  <c r="M19" i="4" s="1"/>
  <c r="K20" i="4"/>
  <c r="H21" i="4"/>
  <c r="I20" i="4"/>
  <c r="J20" i="4" s="1"/>
  <c r="H22" i="6" l="1"/>
  <c r="I21" i="6"/>
  <c r="J21" i="6" s="1"/>
  <c r="L20" i="6"/>
  <c r="M20" i="6" s="1"/>
  <c r="K21" i="6"/>
  <c r="I20" i="5"/>
  <c r="J20" i="5" s="1"/>
  <c r="H21" i="5"/>
  <c r="L20" i="5"/>
  <c r="M20" i="5" s="1"/>
  <c r="K21" i="5"/>
  <c r="H22" i="4"/>
  <c r="I21" i="4"/>
  <c r="J21" i="4" s="1"/>
  <c r="L20" i="4"/>
  <c r="M20" i="4" s="1"/>
  <c r="K21" i="4"/>
  <c r="L21" i="6" l="1"/>
  <c r="M21" i="6" s="1"/>
  <c r="K22" i="6"/>
  <c r="H23" i="6"/>
  <c r="I22" i="6"/>
  <c r="J22" i="6" s="1"/>
  <c r="L21" i="5"/>
  <c r="M21" i="5" s="1"/>
  <c r="K22" i="5"/>
  <c r="I21" i="5"/>
  <c r="J21" i="5" s="1"/>
  <c r="H22" i="5"/>
  <c r="L21" i="4"/>
  <c r="M21" i="4" s="1"/>
  <c r="K22" i="4"/>
  <c r="H23" i="4"/>
  <c r="I22" i="4"/>
  <c r="J22" i="4" s="1"/>
  <c r="I23" i="6" l="1"/>
  <c r="J23" i="6" s="1"/>
  <c r="H24" i="6"/>
  <c r="L22" i="6"/>
  <c r="M22" i="6" s="1"/>
  <c r="K23" i="6"/>
  <c r="I22" i="5"/>
  <c r="J22" i="5" s="1"/>
  <c r="H23" i="5"/>
  <c r="L22" i="5"/>
  <c r="M22" i="5" s="1"/>
  <c r="K23" i="5"/>
  <c r="H24" i="4"/>
  <c r="I23" i="4"/>
  <c r="J23" i="4" s="1"/>
  <c r="L22" i="4"/>
  <c r="M22" i="4" s="1"/>
  <c r="K23" i="4"/>
  <c r="L23" i="6" l="1"/>
  <c r="M23" i="6" s="1"/>
  <c r="K24" i="6"/>
  <c r="H25" i="6"/>
  <c r="I24" i="6"/>
  <c r="J24" i="6" s="1"/>
  <c r="L23" i="5"/>
  <c r="M23" i="5" s="1"/>
  <c r="K24" i="5"/>
  <c r="I23" i="5"/>
  <c r="J23" i="5" s="1"/>
  <c r="H24" i="5"/>
  <c r="L23" i="4"/>
  <c r="M23" i="4" s="1"/>
  <c r="K24" i="4"/>
  <c r="H25" i="4"/>
  <c r="I24" i="4"/>
  <c r="J24" i="4" s="1"/>
  <c r="H26" i="6" l="1"/>
  <c r="I26" i="6" s="1"/>
  <c r="J26" i="6" s="1"/>
  <c r="I25" i="6"/>
  <c r="J25" i="6" s="1"/>
  <c r="L24" i="6"/>
  <c r="M24" i="6" s="1"/>
  <c r="K25" i="6"/>
  <c r="I24" i="5"/>
  <c r="J24" i="5" s="1"/>
  <c r="H25" i="5"/>
  <c r="L24" i="5"/>
  <c r="M24" i="5" s="1"/>
  <c r="K25" i="5"/>
  <c r="H26" i="4"/>
  <c r="I26" i="4" s="1"/>
  <c r="J26" i="4" s="1"/>
  <c r="I25" i="4"/>
  <c r="J25" i="4" s="1"/>
  <c r="L24" i="4"/>
  <c r="M24" i="4" s="1"/>
  <c r="K25" i="4"/>
  <c r="L25" i="6" l="1"/>
  <c r="M25" i="6" s="1"/>
  <c r="K26" i="6"/>
  <c r="L26" i="6" s="1"/>
  <c r="M26" i="6" s="1"/>
  <c r="L25" i="5"/>
  <c r="M25" i="5" s="1"/>
  <c r="K26" i="5"/>
  <c r="L26" i="5" s="1"/>
  <c r="M26" i="5" s="1"/>
  <c r="I25" i="5"/>
  <c r="J25" i="5" s="1"/>
  <c r="H26" i="5"/>
  <c r="I26" i="5" s="1"/>
  <c r="J26" i="5" s="1"/>
  <c r="L25" i="4"/>
  <c r="M25" i="4" s="1"/>
  <c r="K26" i="4"/>
  <c r="L26" i="4" s="1"/>
  <c r="M26" i="4" s="1"/>
</calcChain>
</file>

<file path=xl/sharedStrings.xml><?xml version="1.0" encoding="utf-8"?>
<sst xmlns="http://schemas.openxmlformats.org/spreadsheetml/2006/main" count="438" uniqueCount="22">
  <si>
    <t>CD_0</t>
  </si>
  <si>
    <t>50 seat</t>
  </si>
  <si>
    <t>76 seat</t>
  </si>
  <si>
    <t>W/S</t>
  </si>
  <si>
    <t>(W/S)takeoff (50seat)</t>
  </si>
  <si>
    <t>(W/S)takeoff (76seat)</t>
  </si>
  <si>
    <t>map W</t>
  </si>
  <si>
    <t>Parameters</t>
  </si>
  <si>
    <t>sig</t>
  </si>
  <si>
    <t>altitude</t>
  </si>
  <si>
    <t>LOD</t>
  </si>
  <si>
    <t>k</t>
  </si>
  <si>
    <t>ro (slug/ft^3)</t>
  </si>
  <si>
    <t>ROC</t>
  </si>
  <si>
    <t>High Tech</t>
  </si>
  <si>
    <t>Medium Tech</t>
  </si>
  <si>
    <t>Low Tech</t>
  </si>
  <si>
    <t>Absolute Ceiling Low Tech</t>
  </si>
  <si>
    <t>Absolute Ceiling medium Tech</t>
  </si>
  <si>
    <t>Absolute Ceiling high Tech</t>
  </si>
  <si>
    <t>map T/W(76 seat)</t>
  </si>
  <si>
    <t>map T/W (50 seat)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</si>
</sst>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textRotation="9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" xfId="0" applyFont="1" applyFill="1" applyBorder="1" applyAlignment="1">
      <alignment horizontal="center" textRotation="90"/>
    </xf>
    <xf numFmtId="0" fontId="2" fillId="4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medium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High!$AE$6:$AE$25</c:f>
              <c:numCache>
                <c:formatCode>General</c:formatCode>
                <c:ptCount val="20"/>
              </c:numCache>
            </c:numRef>
          </c:xVal>
          <c:yVal>
            <c:numRef>
              <c:f>High!$Z$6:$Z$25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9-44B5-A297-9541FF0632BA}"/>
            </c:ext>
          </c:extLst>
        </c:ser>
        <c:ser>
          <c:idx val="1"/>
          <c:order val="1"/>
          <c:tx>
            <c:v>76seat, medium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High!$AF$6:$AF$25</c:f>
              <c:numCache>
                <c:formatCode>General</c:formatCode>
                <c:ptCount val="20"/>
              </c:numCache>
            </c:numRef>
          </c:xVal>
          <c:yVal>
            <c:numRef>
              <c:f>High!$AC$6:$AC$25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9-44B5-A297-9541FF06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High!$R$6:$R$25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High!$N$6:$N$25</c:f>
              <c:numCache>
                <c:formatCode>General</c:formatCode>
                <c:ptCount val="20"/>
                <c:pt idx="0">
                  <c:v>0.25283319418707773</c:v>
                </c:pt>
                <c:pt idx="1">
                  <c:v>0.24054397817842077</c:v>
                </c:pt>
                <c:pt idx="2">
                  <c:v>0.23321814803880031</c:v>
                </c:pt>
                <c:pt idx="3">
                  <c:v>0.22821875712394007</c:v>
                </c:pt>
                <c:pt idx="4">
                  <c:v>0.22452836006361265</c:v>
                </c:pt>
                <c:pt idx="5">
                  <c:v>0.22166018513705804</c:v>
                </c:pt>
                <c:pt idx="6">
                  <c:v>0.21934821589406622</c:v>
                </c:pt>
                <c:pt idx="7">
                  <c:v>0.2174331778928851</c:v>
                </c:pt>
                <c:pt idx="8">
                  <c:v>0.21581311267636616</c:v>
                </c:pt>
                <c:pt idx="9">
                  <c:v>0.2144193230379432</c:v>
                </c:pt>
                <c:pt idx="10">
                  <c:v>0.21320360788973775</c:v>
                </c:pt>
                <c:pt idx="11">
                  <c:v>0.21213101571310033</c:v>
                </c:pt>
                <c:pt idx="12">
                  <c:v>0.21117550194954174</c:v>
                </c:pt>
                <c:pt idx="13">
                  <c:v>0.21031720819925903</c:v>
                </c:pt>
                <c:pt idx="14">
                  <c:v>0.20954069281992749</c:v>
                </c:pt>
                <c:pt idx="15">
                  <c:v>0.20883374320417109</c:v>
                </c:pt>
                <c:pt idx="16">
                  <c:v>0.20818655646306239</c:v>
                </c:pt>
                <c:pt idx="17">
                  <c:v>0.20759116066195496</c:v>
                </c:pt>
                <c:pt idx="18">
                  <c:v>0.2070409973624974</c:v>
                </c:pt>
                <c:pt idx="19">
                  <c:v>0.20653061489713312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5-40A6-90B6-E69ACB2B2E4A}"/>
            </c:ext>
          </c:extLst>
        </c:ser>
        <c:ser>
          <c:idx val="1"/>
          <c:order val="1"/>
          <c:tx>
            <c:v>76seat, high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High!$AF$6:$AF$25</c:f>
              <c:numCache>
                <c:formatCode>General</c:formatCode>
                <c:ptCount val="20"/>
              </c:numCache>
            </c:numRef>
          </c:xVal>
          <c:yVal>
            <c:numRef>
              <c:f>High!$Q$6:$Q$25</c:f>
              <c:numCache>
                <c:formatCode>General</c:formatCode>
                <c:ptCount val="20"/>
                <c:pt idx="0">
                  <c:v>0.25430356588409886</c:v>
                </c:pt>
                <c:pt idx="1">
                  <c:v>0.24174453164173143</c:v>
                </c:pt>
                <c:pt idx="2">
                  <c:v>0.23425785783662872</c:v>
                </c:pt>
                <c:pt idx="3">
                  <c:v>0.22914870183786684</c:v>
                </c:pt>
                <c:pt idx="4">
                  <c:v>0.22537727955869663</c:v>
                </c:pt>
                <c:pt idx="5">
                  <c:v>0.22244613186869552</c:v>
                </c:pt>
                <c:pt idx="6">
                  <c:v>0.22008340174257679</c:v>
                </c:pt>
                <c:pt idx="7">
                  <c:v>0.21812631775810404</c:v>
                </c:pt>
                <c:pt idx="8">
                  <c:v>0.21647068288971236</c:v>
                </c:pt>
                <c:pt idx="9">
                  <c:v>0.21504629163617103</c:v>
                </c:pt>
                <c:pt idx="10">
                  <c:v>0.21380388462139305</c:v>
                </c:pt>
                <c:pt idx="11">
                  <c:v>0.21270774294197303</c:v>
                </c:pt>
                <c:pt idx="12">
                  <c:v>0.21173125021313399</c:v>
                </c:pt>
                <c:pt idx="13">
                  <c:v>0.21085411203017612</c:v>
                </c:pt>
                <c:pt idx="14">
                  <c:v>0.21006054771884169</c:v>
                </c:pt>
                <c:pt idx="15">
                  <c:v>0.2093380765355165</c:v>
                </c:pt>
                <c:pt idx="16">
                  <c:v>0.20867668036206943</c:v>
                </c:pt>
                <c:pt idx="17">
                  <c:v>0.20806821223451738</c:v>
                </c:pt>
                <c:pt idx="18">
                  <c:v>0.20750596971946078</c:v>
                </c:pt>
                <c:pt idx="19">
                  <c:v>0.20698438145421275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C5-40A6-90B6-E69ACB2B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High!$AE$6:$AE$25</c:f>
              <c:numCache>
                <c:formatCode>General</c:formatCode>
                <c:ptCount val="20"/>
              </c:numCache>
            </c:numRef>
          </c:xVal>
          <c:yVal>
            <c:numRef>
              <c:f>High!$AK$6:$AK$25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F-401D-91D6-5D0A264A78D8}"/>
            </c:ext>
          </c:extLst>
        </c:ser>
        <c:ser>
          <c:idx val="1"/>
          <c:order val="1"/>
          <c:tx>
            <c:v>76seat, low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High!$AF$6:$AF$25</c:f>
              <c:numCache>
                <c:formatCode>General</c:formatCode>
                <c:ptCount val="20"/>
              </c:numCache>
            </c:numRef>
          </c:xVal>
          <c:yVal>
            <c:numRef>
              <c:f>High!$AN$6:$AN$25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FF-401D-91D6-5D0A264A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High!$AE$6:$AE$25</c:f>
              <c:numCache>
                <c:formatCode>General</c:formatCode>
                <c:ptCount val="20"/>
              </c:numCache>
            </c:numRef>
          </c:xVal>
          <c:yVal>
            <c:numRef>
              <c:f>'Abs low'!$J$2:$J$21</c:f>
              <c:numCache>
                <c:formatCode>General</c:formatCode>
                <c:ptCount val="20"/>
                <c:pt idx="0">
                  <c:v>0.26136176292795515</c:v>
                </c:pt>
                <c:pt idx="1">
                  <c:v>0.26136176292795515</c:v>
                </c:pt>
                <c:pt idx="2">
                  <c:v>0.26136176292795515</c:v>
                </c:pt>
                <c:pt idx="3">
                  <c:v>0.26136176292795515</c:v>
                </c:pt>
                <c:pt idx="4">
                  <c:v>0.26136176292795515</c:v>
                </c:pt>
                <c:pt idx="5">
                  <c:v>0.26136176292795515</c:v>
                </c:pt>
                <c:pt idx="6">
                  <c:v>0.26136176292795515</c:v>
                </c:pt>
                <c:pt idx="7">
                  <c:v>0.26136176292795515</c:v>
                </c:pt>
                <c:pt idx="8">
                  <c:v>0.26136176292795515</c:v>
                </c:pt>
                <c:pt idx="9">
                  <c:v>0.26136176292795515</c:v>
                </c:pt>
                <c:pt idx="10">
                  <c:v>0.26136176292795515</c:v>
                </c:pt>
                <c:pt idx="11">
                  <c:v>0.26136176292795515</c:v>
                </c:pt>
                <c:pt idx="12">
                  <c:v>0.26136176292795515</c:v>
                </c:pt>
                <c:pt idx="13">
                  <c:v>0.26136176292795515</c:v>
                </c:pt>
                <c:pt idx="14">
                  <c:v>0.26136176292795515</c:v>
                </c:pt>
                <c:pt idx="15">
                  <c:v>0.26136176292795515</c:v>
                </c:pt>
                <c:pt idx="16">
                  <c:v>0.26136176292795515</c:v>
                </c:pt>
                <c:pt idx="17">
                  <c:v>0.26136176292795515</c:v>
                </c:pt>
                <c:pt idx="18">
                  <c:v>0.26136176292795515</c:v>
                </c:pt>
                <c:pt idx="19">
                  <c:v>0.26136176292795515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4-4626-8565-8E2A6F8F6C07}"/>
            </c:ext>
          </c:extLst>
        </c:ser>
        <c:ser>
          <c:idx val="1"/>
          <c:order val="1"/>
          <c:tx>
            <c:v>76seat, low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High!$AF$6:$AF$25</c:f>
              <c:numCache>
                <c:formatCode>General</c:formatCode>
                <c:ptCount val="20"/>
              </c:numCache>
            </c:numRef>
          </c:xVal>
          <c:yVal>
            <c:numRef>
              <c:f>'Abs low'!$M$2:$M$21</c:f>
              <c:numCache>
                <c:formatCode>General</c:formatCode>
                <c:ptCount val="20"/>
                <c:pt idx="0">
                  <c:v>0.26136176292795515</c:v>
                </c:pt>
                <c:pt idx="1">
                  <c:v>0.26136176292795515</c:v>
                </c:pt>
                <c:pt idx="2">
                  <c:v>0.26136176292795515</c:v>
                </c:pt>
                <c:pt idx="3">
                  <c:v>0.26136176292795515</c:v>
                </c:pt>
                <c:pt idx="4">
                  <c:v>0.26136176292795515</c:v>
                </c:pt>
                <c:pt idx="5">
                  <c:v>0.26136176292795515</c:v>
                </c:pt>
                <c:pt idx="6">
                  <c:v>0.26136176292795515</c:v>
                </c:pt>
                <c:pt idx="7">
                  <c:v>0.26136176292795515</c:v>
                </c:pt>
                <c:pt idx="8">
                  <c:v>0.26136176292795515</c:v>
                </c:pt>
                <c:pt idx="9">
                  <c:v>0.26136176292795515</c:v>
                </c:pt>
                <c:pt idx="10">
                  <c:v>0.26136176292795515</c:v>
                </c:pt>
                <c:pt idx="11">
                  <c:v>0.26136176292795515</c:v>
                </c:pt>
                <c:pt idx="12">
                  <c:v>0.26136176292795515</c:v>
                </c:pt>
                <c:pt idx="13">
                  <c:v>0.26136176292795515</c:v>
                </c:pt>
                <c:pt idx="14">
                  <c:v>0.26136176292795515</c:v>
                </c:pt>
                <c:pt idx="15">
                  <c:v>0.26136176292795515</c:v>
                </c:pt>
                <c:pt idx="16">
                  <c:v>0.26136176292795515</c:v>
                </c:pt>
                <c:pt idx="17">
                  <c:v>0.26136176292795515</c:v>
                </c:pt>
                <c:pt idx="18">
                  <c:v>0.26136176292795515</c:v>
                </c:pt>
                <c:pt idx="19">
                  <c:v>0.26136176292795515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4-4626-8565-8E2A6F8F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medium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High!$AE$6:$AE$25</c:f>
              <c:numCache>
                <c:formatCode>General</c:formatCode>
                <c:ptCount val="20"/>
              </c:numCache>
            </c:numRef>
          </c:xVal>
          <c:yVal>
            <c:numRef>
              <c:f>'Abs Medium'!$J$2:$J$21</c:f>
              <c:numCache>
                <c:formatCode>General</c:formatCode>
                <c:ptCount val="20"/>
                <c:pt idx="0">
                  <c:v>0.33207652562491269</c:v>
                </c:pt>
                <c:pt idx="1">
                  <c:v>0.33207652562491269</c:v>
                </c:pt>
                <c:pt idx="2">
                  <c:v>0.33207652562491269</c:v>
                </c:pt>
                <c:pt idx="3">
                  <c:v>0.33207652562491269</c:v>
                </c:pt>
                <c:pt idx="4">
                  <c:v>0.33207652562491269</c:v>
                </c:pt>
                <c:pt idx="5">
                  <c:v>0.33207652562491269</c:v>
                </c:pt>
                <c:pt idx="6">
                  <c:v>0.33207652562491269</c:v>
                </c:pt>
                <c:pt idx="7">
                  <c:v>0.33207652562491269</c:v>
                </c:pt>
                <c:pt idx="8">
                  <c:v>0.33207652562491269</c:v>
                </c:pt>
                <c:pt idx="9">
                  <c:v>0.33207652562491269</c:v>
                </c:pt>
                <c:pt idx="10">
                  <c:v>0.33207652562491269</c:v>
                </c:pt>
                <c:pt idx="11">
                  <c:v>0.33207652562491269</c:v>
                </c:pt>
                <c:pt idx="12">
                  <c:v>0.33207652562491269</c:v>
                </c:pt>
                <c:pt idx="13">
                  <c:v>0.33207652562491269</c:v>
                </c:pt>
                <c:pt idx="14">
                  <c:v>0.33207652562491269</c:v>
                </c:pt>
                <c:pt idx="15">
                  <c:v>0.33207652562491269</c:v>
                </c:pt>
                <c:pt idx="16">
                  <c:v>0.33207652562491269</c:v>
                </c:pt>
                <c:pt idx="17">
                  <c:v>0.33207652562491269</c:v>
                </c:pt>
                <c:pt idx="18">
                  <c:v>0.33207652562491269</c:v>
                </c:pt>
                <c:pt idx="19">
                  <c:v>0.33207652562491269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A-4E81-8E46-B710BE51B19D}"/>
            </c:ext>
          </c:extLst>
        </c:ser>
        <c:ser>
          <c:idx val="1"/>
          <c:order val="1"/>
          <c:tx>
            <c:v>76seat, medium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High!$AF$6:$AF$25</c:f>
              <c:numCache>
                <c:formatCode>General</c:formatCode>
                <c:ptCount val="20"/>
              </c:numCache>
            </c:numRef>
          </c:xVal>
          <c:yVal>
            <c:numRef>
              <c:f>'Abs Medium'!$M$2:$M$21</c:f>
              <c:numCache>
                <c:formatCode>General</c:formatCode>
                <c:ptCount val="20"/>
                <c:pt idx="0">
                  <c:v>0.33207652562491269</c:v>
                </c:pt>
                <c:pt idx="1">
                  <c:v>0.33207652562491269</c:v>
                </c:pt>
                <c:pt idx="2">
                  <c:v>0.33207652562491269</c:v>
                </c:pt>
                <c:pt idx="3">
                  <c:v>0.33207652562491269</c:v>
                </c:pt>
                <c:pt idx="4">
                  <c:v>0.33207652562491269</c:v>
                </c:pt>
                <c:pt idx="5">
                  <c:v>0.33207652562491269</c:v>
                </c:pt>
                <c:pt idx="6">
                  <c:v>0.33207652562491269</c:v>
                </c:pt>
                <c:pt idx="7">
                  <c:v>0.33207652562491269</c:v>
                </c:pt>
                <c:pt idx="8">
                  <c:v>0.33207652562491269</c:v>
                </c:pt>
                <c:pt idx="9">
                  <c:v>0.33207652562491269</c:v>
                </c:pt>
                <c:pt idx="10">
                  <c:v>0.33207652562491269</c:v>
                </c:pt>
                <c:pt idx="11">
                  <c:v>0.33207652562491269</c:v>
                </c:pt>
                <c:pt idx="12">
                  <c:v>0.33207652562491269</c:v>
                </c:pt>
                <c:pt idx="13">
                  <c:v>0.33207652562491269</c:v>
                </c:pt>
                <c:pt idx="14">
                  <c:v>0.33207652562491269</c:v>
                </c:pt>
                <c:pt idx="15">
                  <c:v>0.33207652562491269</c:v>
                </c:pt>
                <c:pt idx="16">
                  <c:v>0.33207652562491269</c:v>
                </c:pt>
                <c:pt idx="17">
                  <c:v>0.33207652562491269</c:v>
                </c:pt>
                <c:pt idx="18">
                  <c:v>0.33207652562491269</c:v>
                </c:pt>
                <c:pt idx="19">
                  <c:v>0.33207652562491269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A-4E81-8E46-B710BE51B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High!$R$6:$R$25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'Abs High'!$J$2:$J$21</c:f>
              <c:numCache>
                <c:formatCode>General</c:formatCode>
                <c:ptCount val="20"/>
                <c:pt idx="0">
                  <c:v>0.42148174406238914</c:v>
                </c:pt>
                <c:pt idx="1">
                  <c:v>0.42148174406238914</c:v>
                </c:pt>
                <c:pt idx="2">
                  <c:v>0.42148174406238914</c:v>
                </c:pt>
                <c:pt idx="3">
                  <c:v>0.42148174406238914</c:v>
                </c:pt>
                <c:pt idx="4">
                  <c:v>0.42148174406238914</c:v>
                </c:pt>
                <c:pt idx="5">
                  <c:v>0.42148174406238914</c:v>
                </c:pt>
                <c:pt idx="6">
                  <c:v>0.42148174406238914</c:v>
                </c:pt>
                <c:pt idx="7">
                  <c:v>0.42148174406238914</c:v>
                </c:pt>
                <c:pt idx="8">
                  <c:v>0.42148174406238914</c:v>
                </c:pt>
                <c:pt idx="9">
                  <c:v>0.42148174406238914</c:v>
                </c:pt>
                <c:pt idx="10">
                  <c:v>0.42148174406238914</c:v>
                </c:pt>
                <c:pt idx="11">
                  <c:v>0.42148174406238914</c:v>
                </c:pt>
                <c:pt idx="12">
                  <c:v>0.42148174406238914</c:v>
                </c:pt>
                <c:pt idx="13">
                  <c:v>0.42148174406238914</c:v>
                </c:pt>
                <c:pt idx="14">
                  <c:v>0.42148174406238914</c:v>
                </c:pt>
                <c:pt idx="15">
                  <c:v>0.42148174406238914</c:v>
                </c:pt>
                <c:pt idx="16">
                  <c:v>0.42148174406238914</c:v>
                </c:pt>
                <c:pt idx="17">
                  <c:v>0.42148174406238914</c:v>
                </c:pt>
                <c:pt idx="18">
                  <c:v>0.42148174406238914</c:v>
                </c:pt>
                <c:pt idx="19">
                  <c:v>0.42148174406238914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5-49BA-A5F8-C1AF5581D1A2}"/>
            </c:ext>
          </c:extLst>
        </c:ser>
        <c:ser>
          <c:idx val="1"/>
          <c:order val="1"/>
          <c:tx>
            <c:v>76seat, high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High!$AF$6:$AF$25</c:f>
              <c:numCache>
                <c:formatCode>General</c:formatCode>
                <c:ptCount val="20"/>
              </c:numCache>
            </c:numRef>
          </c:xVal>
          <c:yVal>
            <c:numRef>
              <c:f>'Abs High'!$M$2:$M$21</c:f>
              <c:numCache>
                <c:formatCode>General</c:formatCode>
                <c:ptCount val="20"/>
                <c:pt idx="0">
                  <c:v>0.42148174406238914</c:v>
                </c:pt>
                <c:pt idx="1">
                  <c:v>0.42148174406238914</c:v>
                </c:pt>
                <c:pt idx="2">
                  <c:v>0.42148174406238914</c:v>
                </c:pt>
                <c:pt idx="3">
                  <c:v>0.42148174406238914</c:v>
                </c:pt>
                <c:pt idx="4">
                  <c:v>0.42148174406238914</c:v>
                </c:pt>
                <c:pt idx="5">
                  <c:v>0.42148174406238914</c:v>
                </c:pt>
                <c:pt idx="6">
                  <c:v>0.42148174406238914</c:v>
                </c:pt>
                <c:pt idx="7">
                  <c:v>0.42148174406238914</c:v>
                </c:pt>
                <c:pt idx="8">
                  <c:v>0.42148174406238914</c:v>
                </c:pt>
                <c:pt idx="9">
                  <c:v>0.42148174406238914</c:v>
                </c:pt>
                <c:pt idx="10">
                  <c:v>0.42148174406238914</c:v>
                </c:pt>
                <c:pt idx="11">
                  <c:v>0.42148174406238914</c:v>
                </c:pt>
                <c:pt idx="12">
                  <c:v>0.42148174406238914</c:v>
                </c:pt>
                <c:pt idx="13">
                  <c:v>0.42148174406238914</c:v>
                </c:pt>
                <c:pt idx="14">
                  <c:v>0.42148174406238914</c:v>
                </c:pt>
                <c:pt idx="15">
                  <c:v>0.42148174406238914</c:v>
                </c:pt>
                <c:pt idx="16">
                  <c:v>0.42148174406238914</c:v>
                </c:pt>
                <c:pt idx="17">
                  <c:v>0.42148174406238914</c:v>
                </c:pt>
                <c:pt idx="18">
                  <c:v>0.42148174406238914</c:v>
                </c:pt>
                <c:pt idx="19">
                  <c:v>0.42148174406238914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5-49BA-A5F8-C1AF5581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521317</xdr:colOff>
      <xdr:row>30</xdr:row>
      <xdr:rowOff>130849</xdr:rowOff>
    </xdr:from>
    <xdr:to>
      <xdr:col>30</xdr:col>
      <xdr:colOff>931334</xdr:colOff>
      <xdr:row>48</xdr:row>
      <xdr:rowOff>90978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561879</xdr:colOff>
      <xdr:row>32</xdr:row>
      <xdr:rowOff>123152</xdr:rowOff>
    </xdr:from>
    <xdr:to>
      <xdr:col>18</xdr:col>
      <xdr:colOff>1231516</xdr:colOff>
      <xdr:row>49</xdr:row>
      <xdr:rowOff>145625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338668</xdr:colOff>
      <xdr:row>33</xdr:row>
      <xdr:rowOff>7696</xdr:rowOff>
    </xdr:from>
    <xdr:to>
      <xdr:col>42</xdr:col>
      <xdr:colOff>956811</xdr:colOff>
      <xdr:row>49</xdr:row>
      <xdr:rowOff>184112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415638</xdr:colOff>
      <xdr:row>33</xdr:row>
      <xdr:rowOff>15394</xdr:rowOff>
    </xdr:from>
    <xdr:to>
      <xdr:col>54</xdr:col>
      <xdr:colOff>954426</xdr:colOff>
      <xdr:row>49</xdr:row>
      <xdr:rowOff>37869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30789</xdr:colOff>
      <xdr:row>31</xdr:row>
      <xdr:rowOff>138545</xdr:rowOff>
    </xdr:from>
    <xdr:to>
      <xdr:col>66</xdr:col>
      <xdr:colOff>910322</xdr:colOff>
      <xdr:row>51</xdr:row>
      <xdr:rowOff>168948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30788</xdr:colOff>
      <xdr:row>31</xdr:row>
      <xdr:rowOff>61576</xdr:rowOff>
    </xdr:from>
    <xdr:to>
      <xdr:col>79</xdr:col>
      <xdr:colOff>1056872</xdr:colOff>
      <xdr:row>49</xdr:row>
      <xdr:rowOff>76277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S163"/>
  <sheetViews>
    <sheetView tabSelected="1" zoomScale="99" workbookViewId="0">
      <selection activeCell="L6" sqref="L6:T41"/>
    </sheetView>
  </sheetViews>
  <sheetFormatPr defaultRowHeight="15" x14ac:dyDescent="0.25"/>
  <cols>
    <col min="3" max="3" width="12.5703125" customWidth="1"/>
    <col min="13" max="14" width="18.7109375" bestFit="1" customWidth="1"/>
    <col min="16" max="16" width="18.7109375" bestFit="1" customWidth="1"/>
    <col min="17" max="17" width="21.28515625" customWidth="1"/>
    <col min="18" max="18" width="19.28515625" customWidth="1"/>
    <col min="19" max="19" width="20.7109375" customWidth="1"/>
    <col min="20" max="20" width="19" bestFit="1" customWidth="1"/>
    <col min="26" max="26" width="16.28515625" bestFit="1" customWidth="1"/>
    <col min="27" max="28" width="12.140625" bestFit="1" customWidth="1"/>
    <col min="29" max="29" width="15.7109375" bestFit="1" customWidth="1"/>
    <col min="30" max="30" width="19" bestFit="1" customWidth="1"/>
    <col min="31" max="31" width="22.28515625" customWidth="1"/>
    <col min="32" max="32" width="19" bestFit="1" customWidth="1"/>
    <col min="42" max="43" width="19" bestFit="1" customWidth="1"/>
    <col min="54" max="55" width="19" bestFit="1" customWidth="1"/>
    <col min="66" max="67" width="19" bestFit="1" customWidth="1"/>
    <col min="79" max="80" width="19" bestFit="1" customWidth="1"/>
  </cols>
  <sheetData>
    <row r="4" spans="1:71" ht="15.75" thickBot="1" x14ac:dyDescent="0.3"/>
    <row r="5" spans="1:71" ht="15.75" thickBot="1" x14ac:dyDescent="0.3">
      <c r="A5" s="11"/>
      <c r="B5" s="12">
        <v>1</v>
      </c>
      <c r="C5" s="12">
        <v>1</v>
      </c>
      <c r="D5" s="12"/>
      <c r="E5" s="12">
        <v>1</v>
      </c>
      <c r="F5" s="12">
        <v>1</v>
      </c>
      <c r="G5" s="12"/>
      <c r="H5" s="12">
        <f t="shared" ref="H5:H10" si="0">W50_map</f>
        <v>1</v>
      </c>
      <c r="I5" s="13">
        <f t="shared" ref="I5:I10" si="1">W76_map</f>
        <v>1</v>
      </c>
      <c r="L5" s="8" t="s">
        <v>1</v>
      </c>
      <c r="M5" s="9" t="s">
        <v>6</v>
      </c>
      <c r="N5" s="9" t="s">
        <v>21</v>
      </c>
      <c r="O5" s="9" t="s">
        <v>2</v>
      </c>
      <c r="P5" s="9" t="s">
        <v>6</v>
      </c>
      <c r="Q5" s="9" t="s">
        <v>20</v>
      </c>
      <c r="R5" s="9" t="s">
        <v>3</v>
      </c>
      <c r="S5" s="9" t="s">
        <v>4</v>
      </c>
      <c r="T5" s="10" t="s">
        <v>5</v>
      </c>
      <c r="X5" s="8"/>
      <c r="Y5" s="9"/>
      <c r="Z5" s="9"/>
      <c r="AA5" s="9"/>
      <c r="AB5" s="9"/>
      <c r="AC5" s="9"/>
      <c r="AD5" s="9"/>
      <c r="AE5" s="9"/>
      <c r="AF5" s="10"/>
      <c r="AI5" s="8"/>
      <c r="AJ5" s="9"/>
      <c r="AK5" s="9"/>
      <c r="AL5" s="9"/>
      <c r="AM5" s="9"/>
      <c r="AN5" s="9"/>
      <c r="AO5" s="9"/>
      <c r="AP5" s="9"/>
      <c r="AQ5" s="10"/>
    </row>
    <row r="6" spans="1:71" ht="15.75" thickBot="1" x14ac:dyDescent="0.3">
      <c r="A6" s="11"/>
      <c r="B6" s="12">
        <v>1</v>
      </c>
      <c r="C6" s="12">
        <v>1</v>
      </c>
      <c r="D6" s="12"/>
      <c r="E6" s="12">
        <v>1</v>
      </c>
      <c r="F6" s="12">
        <v>1</v>
      </c>
      <c r="G6" s="12"/>
      <c r="H6" s="12">
        <f t="shared" si="0"/>
        <v>1</v>
      </c>
      <c r="I6" s="13">
        <f t="shared" si="1"/>
        <v>1</v>
      </c>
      <c r="L6" s="1">
        <f t="shared" ref="L6:L25" si="2">RoC/sig/SQRT(2*R6/ro/SQRT(CD0_50/K_high))+1/sig/LOD_50_high</f>
        <v>0.25283319418707773</v>
      </c>
      <c r="M6" s="2">
        <f t="shared" ref="M6:M25" si="3">L6*W50_map</f>
        <v>0.25283319418707773</v>
      </c>
      <c r="N6" s="3">
        <f t="shared" ref="N6:N30" si="4">M6*T50_map</f>
        <v>0.25283319418707773</v>
      </c>
      <c r="O6" s="2">
        <f t="shared" ref="O6:O25" si="5">RoC/sig/SQRT(2*R6/ro/SQRT(CD0_76/K_high))+1/sig/LOD_76_high</f>
        <v>0.25430356588409886</v>
      </c>
      <c r="P6" s="2">
        <f t="shared" ref="P6:P25" si="6">O6*W76_map</f>
        <v>0.25430356588409886</v>
      </c>
      <c r="Q6" s="4">
        <f t="shared" ref="Q6:Q25" si="7">P6*T76_map</f>
        <v>0.25430356588409886</v>
      </c>
      <c r="R6" s="2">
        <v>10</v>
      </c>
      <c r="S6" s="3">
        <f t="shared" ref="S6:S25" si="8">R6*W50_map</f>
        <v>10</v>
      </c>
      <c r="T6" s="5">
        <f t="shared" ref="T6:T24" si="9">R6*W76_map</f>
        <v>10</v>
      </c>
      <c r="X6" s="1"/>
      <c r="Y6" s="2"/>
      <c r="Z6" s="3"/>
      <c r="AA6" s="2"/>
      <c r="AB6" s="2"/>
      <c r="AC6" s="4"/>
      <c r="AD6" s="2"/>
      <c r="AE6" s="3"/>
      <c r="AF6" s="5"/>
      <c r="AI6" s="1"/>
      <c r="AJ6" s="2"/>
      <c r="AK6" s="3"/>
      <c r="AL6" s="2"/>
      <c r="AM6" s="2"/>
      <c r="AN6" s="4"/>
      <c r="AO6" s="2"/>
      <c r="AP6" s="3"/>
      <c r="AQ6" s="5"/>
    </row>
    <row r="7" spans="1:71" ht="15.75" thickBot="1" x14ac:dyDescent="0.3">
      <c r="A7" s="11"/>
      <c r="B7" s="12">
        <v>1</v>
      </c>
      <c r="C7" s="12">
        <v>1</v>
      </c>
      <c r="D7" s="12"/>
      <c r="E7" s="12">
        <v>1</v>
      </c>
      <c r="F7" s="12">
        <v>1</v>
      </c>
      <c r="G7" s="12"/>
      <c r="H7" s="12">
        <f t="shared" si="0"/>
        <v>1</v>
      </c>
      <c r="I7" s="13">
        <f t="shared" si="1"/>
        <v>1</v>
      </c>
      <c r="L7" s="1">
        <f t="shared" si="2"/>
        <v>0.24054397817842077</v>
      </c>
      <c r="M7" s="2">
        <f t="shared" si="3"/>
        <v>0.24054397817842077</v>
      </c>
      <c r="N7" s="3">
        <f t="shared" si="4"/>
        <v>0.24054397817842077</v>
      </c>
      <c r="O7" s="2">
        <f t="shared" si="5"/>
        <v>0.24174453164173143</v>
      </c>
      <c r="P7" s="2">
        <f t="shared" si="6"/>
        <v>0.24174453164173143</v>
      </c>
      <c r="Q7" s="4">
        <f t="shared" si="7"/>
        <v>0.24174453164173143</v>
      </c>
      <c r="R7" s="6">
        <v>15</v>
      </c>
      <c r="S7" s="3">
        <f t="shared" si="8"/>
        <v>15</v>
      </c>
      <c r="T7" s="5">
        <f t="shared" si="9"/>
        <v>15</v>
      </c>
      <c r="X7" s="1"/>
      <c r="Y7" s="2"/>
      <c r="Z7" s="3"/>
      <c r="AA7" s="2"/>
      <c r="AB7" s="2"/>
      <c r="AC7" s="4"/>
      <c r="AD7" s="6"/>
      <c r="AE7" s="3"/>
      <c r="AF7" s="5"/>
      <c r="AI7" s="1"/>
      <c r="AJ7" s="2"/>
      <c r="AK7" s="3"/>
      <c r="AL7" s="2"/>
      <c r="AM7" s="2"/>
      <c r="AN7" s="4"/>
      <c r="AO7" s="6"/>
      <c r="AP7" s="3"/>
      <c r="AQ7" s="5"/>
    </row>
    <row r="8" spans="1:71" ht="15.75" thickBot="1" x14ac:dyDescent="0.3">
      <c r="A8" s="11"/>
      <c r="B8" s="12">
        <v>1</v>
      </c>
      <c r="C8" s="12">
        <v>1</v>
      </c>
      <c r="D8" s="12"/>
      <c r="E8" s="12">
        <v>1</v>
      </c>
      <c r="F8" s="12">
        <v>1</v>
      </c>
      <c r="G8" s="12"/>
      <c r="H8" s="12">
        <f t="shared" si="0"/>
        <v>1</v>
      </c>
      <c r="I8" s="13">
        <f t="shared" si="1"/>
        <v>1</v>
      </c>
      <c r="L8" s="1">
        <f t="shared" si="2"/>
        <v>0.23321814803880031</v>
      </c>
      <c r="M8" s="2">
        <f t="shared" si="3"/>
        <v>0.23321814803880031</v>
      </c>
      <c r="N8" s="3">
        <f t="shared" si="4"/>
        <v>0.23321814803880031</v>
      </c>
      <c r="O8" s="2">
        <f t="shared" si="5"/>
        <v>0.23425785783662872</v>
      </c>
      <c r="P8" s="2">
        <f t="shared" si="6"/>
        <v>0.23425785783662872</v>
      </c>
      <c r="Q8" s="4">
        <f t="shared" si="7"/>
        <v>0.23425785783662872</v>
      </c>
      <c r="R8" s="6">
        <v>20</v>
      </c>
      <c r="S8" s="3">
        <f t="shared" si="8"/>
        <v>20</v>
      </c>
      <c r="T8" s="5">
        <f t="shared" si="9"/>
        <v>20</v>
      </c>
      <c r="X8" s="1"/>
      <c r="Y8" s="2"/>
      <c r="Z8" s="3"/>
      <c r="AA8" s="2"/>
      <c r="AB8" s="2"/>
      <c r="AC8" s="4"/>
      <c r="AD8" s="6"/>
      <c r="AE8" s="3"/>
      <c r="AF8" s="5"/>
      <c r="AI8" s="1"/>
      <c r="AJ8" s="2"/>
      <c r="AK8" s="3"/>
      <c r="AL8" s="2"/>
      <c r="AM8" s="2"/>
      <c r="AN8" s="4"/>
      <c r="AO8" s="6"/>
      <c r="AP8" s="3"/>
      <c r="AQ8" s="5"/>
    </row>
    <row r="9" spans="1:71" ht="15.75" thickBot="1" x14ac:dyDescent="0.3">
      <c r="A9" s="11"/>
      <c r="B9" s="12">
        <v>1</v>
      </c>
      <c r="C9" s="12">
        <v>1</v>
      </c>
      <c r="D9" s="12"/>
      <c r="E9" s="12">
        <v>1</v>
      </c>
      <c r="F9" s="12">
        <v>1</v>
      </c>
      <c r="G9" s="12"/>
      <c r="H9" s="12">
        <f t="shared" si="0"/>
        <v>1</v>
      </c>
      <c r="I9" s="13">
        <f t="shared" si="1"/>
        <v>1</v>
      </c>
      <c r="L9" s="1">
        <f t="shared" si="2"/>
        <v>0.22821875712394007</v>
      </c>
      <c r="M9" s="2">
        <f t="shared" si="3"/>
        <v>0.22821875712394007</v>
      </c>
      <c r="N9" s="3">
        <f t="shared" si="4"/>
        <v>0.22821875712394007</v>
      </c>
      <c r="O9" s="2">
        <f t="shared" si="5"/>
        <v>0.22914870183786684</v>
      </c>
      <c r="P9" s="2">
        <f t="shared" si="6"/>
        <v>0.22914870183786684</v>
      </c>
      <c r="Q9" s="4">
        <f t="shared" si="7"/>
        <v>0.22914870183786684</v>
      </c>
      <c r="R9" s="6">
        <v>25</v>
      </c>
      <c r="S9" s="3">
        <f t="shared" si="8"/>
        <v>25</v>
      </c>
      <c r="T9" s="5">
        <f t="shared" si="9"/>
        <v>25</v>
      </c>
      <c r="X9" s="1"/>
      <c r="Y9" s="2"/>
      <c r="Z9" s="3"/>
      <c r="AA9" s="2"/>
      <c r="AB9" s="2"/>
      <c r="AC9" s="4"/>
      <c r="AD9" s="6"/>
      <c r="AE9" s="3"/>
      <c r="AF9" s="5"/>
      <c r="AI9" s="1"/>
      <c r="AJ9" s="2"/>
      <c r="AK9" s="3"/>
      <c r="AL9" s="2"/>
      <c r="AM9" s="2"/>
      <c r="AN9" s="4"/>
      <c r="AO9" s="6"/>
      <c r="AP9" s="3"/>
      <c r="AQ9" s="5"/>
    </row>
    <row r="10" spans="1:71" ht="15.75" thickBot="1" x14ac:dyDescent="0.3">
      <c r="A10" s="11"/>
      <c r="B10" s="12">
        <v>1</v>
      </c>
      <c r="C10" s="12">
        <v>1</v>
      </c>
      <c r="D10" s="12"/>
      <c r="E10" s="12">
        <v>1</v>
      </c>
      <c r="F10" s="12">
        <v>1</v>
      </c>
      <c r="G10" s="12"/>
      <c r="H10" s="12">
        <f t="shared" si="0"/>
        <v>1</v>
      </c>
      <c r="I10" s="13">
        <f t="shared" si="1"/>
        <v>1</v>
      </c>
      <c r="L10" s="1">
        <f t="shared" si="2"/>
        <v>0.22452836006361265</v>
      </c>
      <c r="M10" s="2">
        <f t="shared" si="3"/>
        <v>0.22452836006361265</v>
      </c>
      <c r="N10" s="3">
        <f t="shared" si="4"/>
        <v>0.22452836006361265</v>
      </c>
      <c r="O10" s="2">
        <f t="shared" si="5"/>
        <v>0.22537727955869663</v>
      </c>
      <c r="P10" s="2">
        <f t="shared" si="6"/>
        <v>0.22537727955869663</v>
      </c>
      <c r="Q10" s="4">
        <f t="shared" si="7"/>
        <v>0.22537727955869663</v>
      </c>
      <c r="R10" s="6">
        <v>30</v>
      </c>
      <c r="S10" s="3">
        <f t="shared" si="8"/>
        <v>30</v>
      </c>
      <c r="T10" s="5">
        <f t="shared" si="9"/>
        <v>30</v>
      </c>
      <c r="X10" s="1"/>
      <c r="Y10" s="2"/>
      <c r="Z10" s="3"/>
      <c r="AA10" s="2"/>
      <c r="AB10" s="2"/>
      <c r="AC10" s="4"/>
      <c r="AD10" s="6"/>
      <c r="AE10" s="3"/>
      <c r="AF10" s="5"/>
      <c r="AI10" s="1"/>
      <c r="AJ10" s="2"/>
      <c r="AK10" s="3"/>
      <c r="AL10" s="2"/>
      <c r="AM10" s="2"/>
      <c r="AN10" s="4"/>
      <c r="AO10" s="6"/>
      <c r="AP10" s="3"/>
      <c r="AQ10" s="5"/>
    </row>
    <row r="11" spans="1:71" x14ac:dyDescent="0.25">
      <c r="L11" s="1">
        <f t="shared" si="2"/>
        <v>0.22166018513705804</v>
      </c>
      <c r="M11" s="2">
        <f t="shared" si="3"/>
        <v>0.22166018513705804</v>
      </c>
      <c r="N11" s="3">
        <f t="shared" si="4"/>
        <v>0.22166018513705804</v>
      </c>
      <c r="O11" s="2">
        <f t="shared" si="5"/>
        <v>0.22244613186869552</v>
      </c>
      <c r="P11" s="2">
        <f t="shared" si="6"/>
        <v>0.22244613186869552</v>
      </c>
      <c r="Q11" s="4">
        <f t="shared" si="7"/>
        <v>0.22244613186869552</v>
      </c>
      <c r="R11" s="6">
        <v>35</v>
      </c>
      <c r="S11" s="3">
        <f t="shared" si="8"/>
        <v>35</v>
      </c>
      <c r="T11" s="5">
        <f t="shared" si="9"/>
        <v>35</v>
      </c>
      <c r="X11" s="1"/>
      <c r="Y11" s="2"/>
      <c r="Z11" s="3"/>
      <c r="AA11" s="2"/>
      <c r="AB11" s="2"/>
      <c r="AC11" s="4"/>
      <c r="AD11" s="6"/>
      <c r="AE11" s="3"/>
      <c r="AF11" s="5"/>
      <c r="AI11" s="1"/>
      <c r="AJ11" s="2"/>
      <c r="AK11" s="3"/>
      <c r="AL11" s="2"/>
      <c r="AM11" s="2"/>
      <c r="AN11" s="4"/>
      <c r="AO11" s="6"/>
      <c r="AP11" s="3"/>
      <c r="AQ11" s="5"/>
      <c r="BS11" s="27" t="s">
        <v>19</v>
      </c>
    </row>
    <row r="12" spans="1:71" x14ac:dyDescent="0.25">
      <c r="L12" s="1">
        <f t="shared" si="2"/>
        <v>0.21934821589406622</v>
      </c>
      <c r="M12" s="2">
        <f t="shared" si="3"/>
        <v>0.21934821589406622</v>
      </c>
      <c r="N12" s="3">
        <f t="shared" si="4"/>
        <v>0.21934821589406622</v>
      </c>
      <c r="O12" s="2">
        <f t="shared" si="5"/>
        <v>0.22008340174257679</v>
      </c>
      <c r="P12" s="2">
        <f t="shared" si="6"/>
        <v>0.22008340174257679</v>
      </c>
      <c r="Q12" s="4">
        <f t="shared" si="7"/>
        <v>0.22008340174257679</v>
      </c>
      <c r="R12" s="6">
        <v>40</v>
      </c>
      <c r="S12" s="3">
        <f t="shared" si="8"/>
        <v>40</v>
      </c>
      <c r="T12" s="5">
        <f t="shared" si="9"/>
        <v>40</v>
      </c>
      <c r="X12" s="1"/>
      <c r="Y12" s="2"/>
      <c r="Z12" s="3"/>
      <c r="AA12" s="2"/>
      <c r="AB12" s="2"/>
      <c r="AC12" s="4"/>
      <c r="AD12" s="6"/>
      <c r="AE12" s="3"/>
      <c r="AF12" s="5"/>
      <c r="AI12" s="1"/>
      <c r="AJ12" s="2"/>
      <c r="AK12" s="3"/>
      <c r="AL12" s="2"/>
      <c r="AM12" s="2"/>
      <c r="AN12" s="4"/>
      <c r="AO12" s="6"/>
      <c r="AP12" s="3"/>
      <c r="AQ12" s="5"/>
      <c r="AT12" s="26" t="s">
        <v>17</v>
      </c>
      <c r="BS12" s="27"/>
    </row>
    <row r="13" spans="1:71" x14ac:dyDescent="0.25">
      <c r="L13" s="1">
        <f t="shared" si="2"/>
        <v>0.2174331778928851</v>
      </c>
      <c r="M13" s="2">
        <f t="shared" si="3"/>
        <v>0.2174331778928851</v>
      </c>
      <c r="N13" s="3">
        <f t="shared" si="4"/>
        <v>0.2174331778928851</v>
      </c>
      <c r="O13" s="2">
        <f t="shared" si="5"/>
        <v>0.21812631775810404</v>
      </c>
      <c r="P13" s="2">
        <f t="shared" si="6"/>
        <v>0.21812631775810404</v>
      </c>
      <c r="Q13" s="4">
        <f t="shared" si="7"/>
        <v>0.21812631775810404</v>
      </c>
      <c r="R13" s="6">
        <v>45</v>
      </c>
      <c r="S13" s="3">
        <f t="shared" si="8"/>
        <v>45</v>
      </c>
      <c r="T13" s="5">
        <f t="shared" si="9"/>
        <v>45</v>
      </c>
      <c r="W13" s="23" t="s">
        <v>15</v>
      </c>
      <c r="X13" s="1"/>
      <c r="Y13" s="2"/>
      <c r="Z13" s="3"/>
      <c r="AA13" s="2"/>
      <c r="AB13" s="2"/>
      <c r="AC13" s="4"/>
      <c r="AD13" s="6"/>
      <c r="AE13" s="3"/>
      <c r="AF13" s="5"/>
      <c r="AI13" s="1"/>
      <c r="AJ13" s="2"/>
      <c r="AK13" s="3"/>
      <c r="AL13" s="2"/>
      <c r="AM13" s="2"/>
      <c r="AN13" s="4"/>
      <c r="AO13" s="6"/>
      <c r="AP13" s="3"/>
      <c r="AQ13" s="5"/>
      <c r="AT13" s="26"/>
      <c r="BF13" s="27" t="s">
        <v>18</v>
      </c>
      <c r="BS13" s="27"/>
    </row>
    <row r="14" spans="1:71" x14ac:dyDescent="0.25">
      <c r="B14" s="23" t="s">
        <v>15</v>
      </c>
      <c r="C14" s="22" t="s">
        <v>7</v>
      </c>
      <c r="D14" s="22"/>
      <c r="E14" s="22"/>
      <c r="K14" s="23" t="s">
        <v>14</v>
      </c>
      <c r="L14" s="1">
        <f t="shared" si="2"/>
        <v>0.21581311267636616</v>
      </c>
      <c r="M14" s="2">
        <f t="shared" si="3"/>
        <v>0.21581311267636616</v>
      </c>
      <c r="N14" s="3">
        <f t="shared" si="4"/>
        <v>0.21581311267636616</v>
      </c>
      <c r="O14" s="2">
        <f t="shared" si="5"/>
        <v>0.21647068288971236</v>
      </c>
      <c r="P14" s="2">
        <f t="shared" si="6"/>
        <v>0.21647068288971236</v>
      </c>
      <c r="Q14" s="4">
        <f t="shared" si="7"/>
        <v>0.21647068288971236</v>
      </c>
      <c r="R14" s="6">
        <v>50</v>
      </c>
      <c r="S14" s="3">
        <f t="shared" si="8"/>
        <v>50</v>
      </c>
      <c r="T14" s="5">
        <f t="shared" si="9"/>
        <v>50</v>
      </c>
      <c r="W14" s="23"/>
      <c r="X14" s="1"/>
      <c r="Y14" s="2"/>
      <c r="Z14" s="3"/>
      <c r="AA14" s="2"/>
      <c r="AB14" s="2"/>
      <c r="AC14" s="4"/>
      <c r="AD14" s="6"/>
      <c r="AE14" s="3"/>
      <c r="AF14" s="5"/>
      <c r="AH14" s="23" t="s">
        <v>16</v>
      </c>
      <c r="AI14" s="1"/>
      <c r="AJ14" s="2"/>
      <c r="AK14" s="3"/>
      <c r="AL14" s="2"/>
      <c r="AM14" s="2"/>
      <c r="AN14" s="4"/>
      <c r="AO14" s="6"/>
      <c r="AP14" s="3"/>
      <c r="AQ14" s="5"/>
      <c r="AT14" s="26"/>
      <c r="BF14" s="27"/>
      <c r="BS14" s="27"/>
    </row>
    <row r="15" spans="1:71" x14ac:dyDescent="0.25">
      <c r="B15" s="23"/>
      <c r="C15" s="19"/>
      <c r="D15" s="19" t="s">
        <v>1</v>
      </c>
      <c r="E15" s="19" t="s">
        <v>2</v>
      </c>
      <c r="K15" s="23"/>
      <c r="L15" s="1">
        <f t="shared" si="2"/>
        <v>0.2144193230379432</v>
      </c>
      <c r="M15" s="2">
        <f t="shared" si="3"/>
        <v>0.2144193230379432</v>
      </c>
      <c r="N15" s="3">
        <f t="shared" si="4"/>
        <v>0.2144193230379432</v>
      </c>
      <c r="O15" s="2">
        <f t="shared" si="5"/>
        <v>0.21504629163617103</v>
      </c>
      <c r="P15" s="2">
        <f t="shared" si="6"/>
        <v>0.21504629163617103</v>
      </c>
      <c r="Q15" s="4">
        <f t="shared" si="7"/>
        <v>0.21504629163617103</v>
      </c>
      <c r="R15" s="6">
        <v>55</v>
      </c>
      <c r="S15" s="3">
        <f t="shared" si="8"/>
        <v>55</v>
      </c>
      <c r="T15" s="5">
        <f t="shared" si="9"/>
        <v>55</v>
      </c>
      <c r="W15" s="23"/>
      <c r="X15" s="1"/>
      <c r="Y15" s="2"/>
      <c r="Z15" s="3"/>
      <c r="AA15" s="2"/>
      <c r="AB15" s="2"/>
      <c r="AC15" s="4"/>
      <c r="AD15" s="6"/>
      <c r="AE15" s="3"/>
      <c r="AF15" s="5"/>
      <c r="AH15" s="23"/>
      <c r="AI15" s="1"/>
      <c r="AJ15" s="2"/>
      <c r="AK15" s="3"/>
      <c r="AL15" s="2"/>
      <c r="AM15" s="2"/>
      <c r="AN15" s="4"/>
      <c r="AO15" s="6"/>
      <c r="AP15" s="3"/>
      <c r="AQ15" s="5"/>
      <c r="AT15" s="26"/>
      <c r="BF15" s="27"/>
      <c r="BS15" s="27"/>
    </row>
    <row r="16" spans="1:71" x14ac:dyDescent="0.25">
      <c r="B16" s="23"/>
      <c r="C16" s="18" t="s">
        <v>9</v>
      </c>
      <c r="D16" s="22">
        <v>32000</v>
      </c>
      <c r="E16" s="22"/>
      <c r="K16" s="23"/>
      <c r="L16" s="1">
        <f t="shared" si="2"/>
        <v>0.21320360788973775</v>
      </c>
      <c r="M16" s="2">
        <f t="shared" si="3"/>
        <v>0.21320360788973775</v>
      </c>
      <c r="N16" s="3">
        <f t="shared" si="4"/>
        <v>0.21320360788973775</v>
      </c>
      <c r="O16" s="2">
        <f t="shared" si="5"/>
        <v>0.21380388462139305</v>
      </c>
      <c r="P16" s="2">
        <f t="shared" si="6"/>
        <v>0.21380388462139305</v>
      </c>
      <c r="Q16" s="4">
        <f t="shared" si="7"/>
        <v>0.21380388462139305</v>
      </c>
      <c r="R16" s="6">
        <v>60</v>
      </c>
      <c r="S16" s="3">
        <f t="shared" si="8"/>
        <v>60</v>
      </c>
      <c r="T16" s="5">
        <f t="shared" si="9"/>
        <v>60</v>
      </c>
      <c r="W16" s="23"/>
      <c r="X16" s="1"/>
      <c r="Y16" s="2"/>
      <c r="Z16" s="3"/>
      <c r="AA16" s="2"/>
      <c r="AB16" s="2"/>
      <c r="AC16" s="4"/>
      <c r="AD16" s="6"/>
      <c r="AE16" s="3"/>
      <c r="AF16" s="5"/>
      <c r="AH16" s="23"/>
      <c r="AI16" s="1"/>
      <c r="AJ16" s="2"/>
      <c r="AK16" s="3"/>
      <c r="AL16" s="2"/>
      <c r="AM16" s="2"/>
      <c r="AN16" s="4"/>
      <c r="AO16" s="6"/>
      <c r="AP16" s="3"/>
      <c r="AQ16" s="5"/>
      <c r="AT16" s="26"/>
      <c r="BF16" s="27"/>
      <c r="BS16" s="27"/>
    </row>
    <row r="17" spans="2:71" x14ac:dyDescent="0.25">
      <c r="B17" s="23"/>
      <c r="C17" s="18" t="s">
        <v>8</v>
      </c>
      <c r="D17" s="22">
        <f>(1-6.873*0.000001*D16)^4.26</f>
        <v>0.34711613692395921</v>
      </c>
      <c r="E17" s="22"/>
      <c r="K17" s="23"/>
      <c r="L17" s="1">
        <f t="shared" si="2"/>
        <v>0.21213101571310033</v>
      </c>
      <c r="M17" s="2">
        <f t="shared" si="3"/>
        <v>0.21213101571310033</v>
      </c>
      <c r="N17" s="3">
        <f t="shared" si="4"/>
        <v>0.21213101571310033</v>
      </c>
      <c r="O17" s="2">
        <f t="shared" si="5"/>
        <v>0.21270774294197303</v>
      </c>
      <c r="P17" s="2">
        <f t="shared" si="6"/>
        <v>0.21270774294197303</v>
      </c>
      <c r="Q17" s="4">
        <f t="shared" si="7"/>
        <v>0.21270774294197303</v>
      </c>
      <c r="R17" s="6">
        <v>65</v>
      </c>
      <c r="S17" s="3">
        <f t="shared" si="8"/>
        <v>65</v>
      </c>
      <c r="T17" s="5">
        <f t="shared" si="9"/>
        <v>65</v>
      </c>
      <c r="W17" s="23"/>
      <c r="X17" s="1"/>
      <c r="Y17" s="2"/>
      <c r="Z17" s="3"/>
      <c r="AA17" s="2"/>
      <c r="AB17" s="2"/>
      <c r="AC17" s="4"/>
      <c r="AD17" s="6"/>
      <c r="AE17" s="3"/>
      <c r="AF17" s="5"/>
      <c r="AH17" s="23"/>
      <c r="AI17" s="1"/>
      <c r="AJ17" s="2"/>
      <c r="AK17" s="3"/>
      <c r="AL17" s="2"/>
      <c r="AM17" s="2"/>
      <c r="AN17" s="4"/>
      <c r="AO17" s="6"/>
      <c r="AP17" s="3"/>
      <c r="AQ17" s="5"/>
      <c r="AT17" s="26"/>
      <c r="BF17" s="27"/>
      <c r="BS17" s="27"/>
    </row>
    <row r="18" spans="2:71" x14ac:dyDescent="0.25">
      <c r="B18" s="23"/>
      <c r="C18" s="19" t="s">
        <v>10</v>
      </c>
      <c r="D18" s="20">
        <v>15.5</v>
      </c>
      <c r="E18" s="20">
        <v>15.5</v>
      </c>
      <c r="K18" s="23"/>
      <c r="L18" s="1">
        <f t="shared" si="2"/>
        <v>0.21117550194954174</v>
      </c>
      <c r="M18" s="2">
        <f t="shared" si="3"/>
        <v>0.21117550194954174</v>
      </c>
      <c r="N18" s="3">
        <f t="shared" si="4"/>
        <v>0.21117550194954174</v>
      </c>
      <c r="O18" s="2">
        <f t="shared" si="5"/>
        <v>0.21173125021313399</v>
      </c>
      <c r="P18" s="2">
        <f t="shared" si="6"/>
        <v>0.21173125021313399</v>
      </c>
      <c r="Q18" s="4">
        <f t="shared" si="7"/>
        <v>0.21173125021313399</v>
      </c>
      <c r="R18" s="6">
        <v>70</v>
      </c>
      <c r="S18" s="3">
        <f t="shared" si="8"/>
        <v>70</v>
      </c>
      <c r="T18" s="5">
        <f t="shared" si="9"/>
        <v>70</v>
      </c>
      <c r="W18" s="23"/>
      <c r="X18" s="1"/>
      <c r="Y18" s="2"/>
      <c r="Z18" s="3"/>
      <c r="AA18" s="2"/>
      <c r="AB18" s="2"/>
      <c r="AC18" s="4"/>
      <c r="AD18" s="6"/>
      <c r="AE18" s="3"/>
      <c r="AF18" s="5"/>
      <c r="AH18" s="23"/>
      <c r="AI18" s="1"/>
      <c r="AJ18" s="2"/>
      <c r="AK18" s="3"/>
      <c r="AL18" s="2"/>
      <c r="AM18" s="2"/>
      <c r="AN18" s="4"/>
      <c r="AO18" s="6"/>
      <c r="AP18" s="3"/>
      <c r="AQ18" s="5"/>
      <c r="AT18" s="26"/>
      <c r="BF18" s="27"/>
      <c r="BS18" s="27"/>
    </row>
    <row r="19" spans="2:71" x14ac:dyDescent="0.25">
      <c r="B19" s="23"/>
      <c r="C19" s="19" t="s">
        <v>0</v>
      </c>
      <c r="D19" s="20">
        <v>1.6669045030267535E-2</v>
      </c>
      <c r="E19" s="20">
        <v>1.8181888339541302E-2</v>
      </c>
      <c r="K19" s="23"/>
      <c r="L19" s="1">
        <f t="shared" si="2"/>
        <v>0.21031720819925903</v>
      </c>
      <c r="M19" s="2">
        <f t="shared" si="3"/>
        <v>0.21031720819925903</v>
      </c>
      <c r="N19" s="3">
        <f t="shared" si="4"/>
        <v>0.21031720819925903</v>
      </c>
      <c r="O19" s="2">
        <f t="shared" si="5"/>
        <v>0.21085411203017612</v>
      </c>
      <c r="P19" s="2">
        <f t="shared" si="6"/>
        <v>0.21085411203017612</v>
      </c>
      <c r="Q19" s="4">
        <f t="shared" si="7"/>
        <v>0.21085411203017612</v>
      </c>
      <c r="R19" s="6">
        <v>75</v>
      </c>
      <c r="S19" s="3">
        <f t="shared" si="8"/>
        <v>75</v>
      </c>
      <c r="T19" s="5">
        <f t="shared" si="9"/>
        <v>75</v>
      </c>
      <c r="W19" s="23"/>
      <c r="X19" s="1"/>
      <c r="Y19" s="2"/>
      <c r="Z19" s="3"/>
      <c r="AA19" s="2"/>
      <c r="AB19" s="2"/>
      <c r="AC19" s="4"/>
      <c r="AD19" s="6"/>
      <c r="AE19" s="3"/>
      <c r="AF19" s="5"/>
      <c r="AH19" s="23"/>
      <c r="AI19" s="1"/>
      <c r="AJ19" s="2"/>
      <c r="AK19" s="3"/>
      <c r="AL19" s="2"/>
      <c r="AM19" s="2"/>
      <c r="AN19" s="4"/>
      <c r="AO19" s="6"/>
      <c r="AP19" s="3"/>
      <c r="AQ19" s="5"/>
      <c r="AT19" s="26"/>
      <c r="BF19" s="27"/>
      <c r="BS19" s="27"/>
    </row>
    <row r="20" spans="2:71" x14ac:dyDescent="0.25">
      <c r="B20" s="23"/>
      <c r="C20" s="19" t="s">
        <v>11</v>
      </c>
      <c r="D20" s="22">
        <v>5.9832685372892984E-2</v>
      </c>
      <c r="E20" s="22"/>
      <c r="K20" s="23"/>
      <c r="L20" s="1">
        <f t="shared" si="2"/>
        <v>0.20954069281992749</v>
      </c>
      <c r="M20" s="2">
        <f t="shared" si="3"/>
        <v>0.20954069281992749</v>
      </c>
      <c r="N20" s="3">
        <f t="shared" si="4"/>
        <v>0.20954069281992749</v>
      </c>
      <c r="O20" s="2">
        <f t="shared" si="5"/>
        <v>0.21006054771884169</v>
      </c>
      <c r="P20" s="2">
        <f t="shared" si="6"/>
        <v>0.21006054771884169</v>
      </c>
      <c r="Q20" s="4">
        <f t="shared" si="7"/>
        <v>0.21006054771884169</v>
      </c>
      <c r="R20" s="6">
        <v>80</v>
      </c>
      <c r="S20" s="3">
        <f t="shared" si="8"/>
        <v>80</v>
      </c>
      <c r="T20" s="5">
        <f t="shared" si="9"/>
        <v>80</v>
      </c>
      <c r="W20" s="23"/>
      <c r="X20" s="1"/>
      <c r="Y20" s="2"/>
      <c r="Z20" s="3"/>
      <c r="AA20" s="2"/>
      <c r="AB20" s="2"/>
      <c r="AC20" s="4"/>
      <c r="AD20" s="6"/>
      <c r="AE20" s="3"/>
      <c r="AF20" s="5"/>
      <c r="AH20" s="23"/>
      <c r="AI20" s="1"/>
      <c r="AJ20" s="2"/>
      <c r="AK20" s="3"/>
      <c r="AL20" s="2"/>
      <c r="AM20" s="2"/>
      <c r="AN20" s="4"/>
      <c r="AO20" s="6"/>
      <c r="AP20" s="3"/>
      <c r="AQ20" s="5"/>
      <c r="AT20" s="26"/>
      <c r="BF20" s="27"/>
    </row>
    <row r="21" spans="2:71" x14ac:dyDescent="0.25">
      <c r="B21" s="23"/>
      <c r="C21" s="19" t="s">
        <v>12</v>
      </c>
      <c r="D21" s="22">
        <f>0.002297*D17</f>
        <v>7.9732576651433431E-4</v>
      </c>
      <c r="E21" s="22"/>
      <c r="K21" s="23"/>
      <c r="L21" s="1">
        <f t="shared" si="2"/>
        <v>0.20883374320417109</v>
      </c>
      <c r="M21" s="2">
        <f t="shared" si="3"/>
        <v>0.20883374320417109</v>
      </c>
      <c r="N21" s="3">
        <f t="shared" si="4"/>
        <v>0.20883374320417109</v>
      </c>
      <c r="O21" s="2">
        <f t="shared" si="5"/>
        <v>0.2093380765355165</v>
      </c>
      <c r="P21" s="2">
        <f t="shared" si="6"/>
        <v>0.2093380765355165</v>
      </c>
      <c r="Q21" s="4">
        <f t="shared" si="7"/>
        <v>0.2093380765355165</v>
      </c>
      <c r="R21" s="6">
        <v>85</v>
      </c>
      <c r="S21" s="3">
        <f t="shared" si="8"/>
        <v>85</v>
      </c>
      <c r="T21" s="5">
        <f t="shared" si="9"/>
        <v>85</v>
      </c>
      <c r="W21" s="23"/>
      <c r="X21" s="1"/>
      <c r="Y21" s="2"/>
      <c r="Z21" s="3"/>
      <c r="AA21" s="2"/>
      <c r="AB21" s="2"/>
      <c r="AC21" s="4"/>
      <c r="AD21" s="6"/>
      <c r="AE21" s="3"/>
      <c r="AF21" s="5"/>
      <c r="AH21" s="23"/>
      <c r="AI21" s="1"/>
      <c r="AJ21" s="2"/>
      <c r="AK21" s="3"/>
      <c r="AL21" s="2"/>
      <c r="AM21" s="2"/>
      <c r="AN21" s="4"/>
      <c r="AO21" s="6"/>
      <c r="AP21" s="3"/>
      <c r="AQ21" s="5"/>
      <c r="BF21" s="27"/>
    </row>
    <row r="22" spans="2:71" x14ac:dyDescent="0.25">
      <c r="B22" s="23"/>
      <c r="C22" s="21" t="s">
        <v>13</v>
      </c>
      <c r="D22" s="22">
        <f>300/60</f>
        <v>5</v>
      </c>
      <c r="E22" s="22"/>
      <c r="K22" s="23"/>
      <c r="L22" s="1">
        <f t="shared" si="2"/>
        <v>0.20818655646306239</v>
      </c>
      <c r="M22" s="2">
        <f t="shared" si="3"/>
        <v>0.20818655646306239</v>
      </c>
      <c r="N22" s="3">
        <f t="shared" si="4"/>
        <v>0.20818655646306239</v>
      </c>
      <c r="O22" s="2">
        <f t="shared" si="5"/>
        <v>0.20867668036206943</v>
      </c>
      <c r="P22" s="2">
        <f t="shared" si="6"/>
        <v>0.20867668036206943</v>
      </c>
      <c r="Q22" s="4">
        <f t="shared" si="7"/>
        <v>0.20867668036206943</v>
      </c>
      <c r="R22" s="6">
        <v>90</v>
      </c>
      <c r="S22" s="3">
        <f t="shared" si="8"/>
        <v>90</v>
      </c>
      <c r="T22" s="5">
        <f t="shared" si="9"/>
        <v>90</v>
      </c>
      <c r="X22" s="1"/>
      <c r="Y22" s="2"/>
      <c r="Z22" s="3"/>
      <c r="AA22" s="2"/>
      <c r="AB22" s="2"/>
      <c r="AC22" s="4"/>
      <c r="AD22" s="6"/>
      <c r="AE22" s="3"/>
      <c r="AF22" s="5"/>
      <c r="AH22" s="23"/>
      <c r="AI22" s="1"/>
      <c r="AJ22" s="2"/>
      <c r="AK22" s="3"/>
      <c r="AL22" s="2"/>
      <c r="AM22" s="2"/>
      <c r="AN22" s="4"/>
      <c r="AO22" s="6"/>
      <c r="AP22" s="3"/>
      <c r="AQ22" s="5"/>
    </row>
    <row r="23" spans="2:71" x14ac:dyDescent="0.25">
      <c r="L23" s="1">
        <f t="shared" si="2"/>
        <v>0.20759116066195496</v>
      </c>
      <c r="M23" s="2">
        <f t="shared" si="3"/>
        <v>0.20759116066195496</v>
      </c>
      <c r="N23" s="3">
        <f t="shared" si="4"/>
        <v>0.20759116066195496</v>
      </c>
      <c r="O23" s="2">
        <f t="shared" si="5"/>
        <v>0.20806821223451738</v>
      </c>
      <c r="P23" s="2">
        <f t="shared" si="6"/>
        <v>0.20806821223451738</v>
      </c>
      <c r="Q23" s="4">
        <f t="shared" si="7"/>
        <v>0.20806821223451738</v>
      </c>
      <c r="R23" s="6">
        <v>95</v>
      </c>
      <c r="S23" s="3">
        <f t="shared" si="8"/>
        <v>95</v>
      </c>
      <c r="T23" s="5">
        <f t="shared" si="9"/>
        <v>95</v>
      </c>
      <c r="X23" s="1"/>
      <c r="Y23" s="2"/>
      <c r="Z23" s="3"/>
      <c r="AA23" s="2"/>
      <c r="AB23" s="2"/>
      <c r="AC23" s="4"/>
      <c r="AD23" s="6"/>
      <c r="AE23" s="3"/>
      <c r="AF23" s="5"/>
      <c r="AI23" s="1"/>
      <c r="AJ23" s="2"/>
      <c r="AK23" s="3"/>
      <c r="AL23" s="2"/>
      <c r="AM23" s="2"/>
      <c r="AN23" s="4"/>
      <c r="AO23" s="6"/>
      <c r="AP23" s="3"/>
      <c r="AQ23" s="5"/>
    </row>
    <row r="24" spans="2:71" x14ac:dyDescent="0.25">
      <c r="L24" s="1">
        <f t="shared" si="2"/>
        <v>0.2070409973624974</v>
      </c>
      <c r="M24" s="2">
        <f t="shared" si="3"/>
        <v>0.2070409973624974</v>
      </c>
      <c r="N24" s="3">
        <f t="shared" si="4"/>
        <v>0.2070409973624974</v>
      </c>
      <c r="O24" s="2">
        <f t="shared" si="5"/>
        <v>0.20750596971946078</v>
      </c>
      <c r="P24" s="2">
        <f t="shared" si="6"/>
        <v>0.20750596971946078</v>
      </c>
      <c r="Q24" s="4">
        <f t="shared" si="7"/>
        <v>0.20750596971946078</v>
      </c>
      <c r="R24" s="6">
        <v>100</v>
      </c>
      <c r="S24" s="3">
        <f t="shared" si="8"/>
        <v>100</v>
      </c>
      <c r="T24" s="5">
        <f t="shared" si="9"/>
        <v>100</v>
      </c>
      <c r="X24" s="1"/>
      <c r="Y24" s="2"/>
      <c r="Z24" s="3"/>
      <c r="AA24" s="2"/>
      <c r="AB24" s="2"/>
      <c r="AC24" s="4"/>
      <c r="AD24" s="6"/>
      <c r="AE24" s="3"/>
      <c r="AF24" s="5"/>
      <c r="AI24" s="1"/>
      <c r="AJ24" s="2"/>
      <c r="AK24" s="3"/>
      <c r="AL24" s="2"/>
      <c r="AM24" s="2"/>
      <c r="AN24" s="4"/>
      <c r="AO24" s="6"/>
      <c r="AP24" s="3"/>
      <c r="AQ24" s="5"/>
    </row>
    <row r="25" spans="2:71" ht="15.75" thickBot="1" x14ac:dyDescent="0.3">
      <c r="L25" s="1">
        <f t="shared" si="2"/>
        <v>0.20653061489713312</v>
      </c>
      <c r="M25" s="14">
        <f t="shared" si="3"/>
        <v>0.20653061489713312</v>
      </c>
      <c r="N25" s="15">
        <f t="shared" si="4"/>
        <v>0.20653061489713312</v>
      </c>
      <c r="O25" s="2">
        <f t="shared" si="5"/>
        <v>0.20698438145421275</v>
      </c>
      <c r="P25" s="14">
        <f t="shared" si="6"/>
        <v>0.20698438145421275</v>
      </c>
      <c r="Q25" s="16">
        <f t="shared" si="7"/>
        <v>0.20698438145421275</v>
      </c>
      <c r="R25" s="7">
        <v>105</v>
      </c>
      <c r="S25" s="15">
        <f t="shared" si="8"/>
        <v>105</v>
      </c>
      <c r="T25" s="17">
        <f>R25*W76_map</f>
        <v>105</v>
      </c>
      <c r="X25" s="1"/>
      <c r="Y25" s="14"/>
      <c r="Z25" s="15"/>
      <c r="AA25" s="2"/>
      <c r="AB25" s="14"/>
      <c r="AC25" s="16"/>
      <c r="AD25" s="7"/>
      <c r="AE25" s="15"/>
      <c r="AF25" s="17"/>
      <c r="AI25" s="1"/>
      <c r="AJ25" s="14"/>
      <c r="AK25" s="15"/>
      <c r="AL25" s="2"/>
      <c r="AM25" s="14"/>
      <c r="AN25" s="16"/>
      <c r="AO25" s="7"/>
      <c r="AP25" s="15"/>
      <c r="AQ25" s="17"/>
    </row>
    <row r="26" spans="2:71" x14ac:dyDescent="0.25">
      <c r="L26" s="1">
        <f t="shared" ref="L26:L41" si="10">RoC/sig/SQRT(2*R26/ro/SQRT(CD0_50/K_high))+1/sig/LOD_50_high</f>
        <v>0.20605543925762096</v>
      </c>
      <c r="M26" s="2">
        <f t="shared" ref="M26:M41" si="11">L26*W50_map</f>
        <v>0.20605543925762096</v>
      </c>
      <c r="N26" s="3">
        <f t="shared" si="4"/>
        <v>0.20605543925762096</v>
      </c>
      <c r="O26" s="2">
        <f t="shared" ref="O26:O41" si="12">RoC/sig/SQRT(2*R26/ro/SQRT(CD0_76/K_high))+1/sig/LOD_76_high</f>
        <v>0.2064987730050189</v>
      </c>
      <c r="P26" s="2">
        <f t="shared" ref="P26:P41" si="13">O26*W76_map</f>
        <v>0.2064987730050189</v>
      </c>
      <c r="Q26" s="4">
        <f t="shared" ref="Q26:Q41" si="14">P26*T76_map</f>
        <v>0.2064987730050189</v>
      </c>
      <c r="R26" s="6">
        <v>110</v>
      </c>
      <c r="S26" s="3">
        <f t="shared" ref="S26:S41" si="15">R26*W50_map</f>
        <v>110</v>
      </c>
      <c r="T26" s="5">
        <f t="shared" ref="T26:T41" si="16">R26*W76_map</f>
        <v>110</v>
      </c>
      <c r="X26" s="1"/>
      <c r="Y26" s="2"/>
      <c r="Z26" s="3"/>
      <c r="AA26" s="2"/>
      <c r="AB26" s="2"/>
      <c r="AC26" s="4"/>
      <c r="AD26" s="6"/>
      <c r="AE26" s="3"/>
      <c r="AF26" s="5"/>
      <c r="AI26" s="1"/>
      <c r="AJ26" s="2"/>
      <c r="AK26" s="3"/>
      <c r="AL26" s="2"/>
      <c r="AM26" s="2"/>
      <c r="AN26" s="4"/>
      <c r="AO26" s="6"/>
      <c r="AP26" s="3"/>
      <c r="AQ26" s="5"/>
    </row>
    <row r="27" spans="2:71" ht="15.75" thickBot="1" x14ac:dyDescent="0.3">
      <c r="L27" s="1">
        <f t="shared" si="10"/>
        <v>0.20561160040635826</v>
      </c>
      <c r="M27" s="14">
        <f t="shared" si="11"/>
        <v>0.20561160040635826</v>
      </c>
      <c r="N27" s="15">
        <f t="shared" si="4"/>
        <v>0.20561160040635826</v>
      </c>
      <c r="O27" s="2">
        <f t="shared" si="12"/>
        <v>0.20604518936492544</v>
      </c>
      <c r="P27" s="14">
        <f t="shared" si="13"/>
        <v>0.20604518936492544</v>
      </c>
      <c r="Q27" s="16">
        <f t="shared" si="14"/>
        <v>0.20604518936492544</v>
      </c>
      <c r="R27" s="7">
        <v>115</v>
      </c>
      <c r="S27" s="15">
        <f t="shared" si="15"/>
        <v>115</v>
      </c>
      <c r="T27" s="17">
        <f t="shared" si="16"/>
        <v>115</v>
      </c>
      <c r="X27" s="1"/>
      <c r="Y27" s="14"/>
      <c r="Z27" s="15"/>
      <c r="AA27" s="2"/>
      <c r="AB27" s="14"/>
      <c r="AC27" s="16"/>
      <c r="AD27" s="7"/>
      <c r="AE27" s="15"/>
      <c r="AF27" s="17"/>
      <c r="AI27" s="1"/>
      <c r="AJ27" s="14"/>
      <c r="AK27" s="15"/>
      <c r="AL27" s="2"/>
      <c r="AM27" s="14"/>
      <c r="AN27" s="16"/>
      <c r="AO27" s="7"/>
      <c r="AP27" s="15"/>
      <c r="AQ27" s="17"/>
    </row>
    <row r="28" spans="2:71" x14ac:dyDescent="0.25">
      <c r="L28" s="1">
        <f t="shared" si="10"/>
        <v>0.20519579883233369</v>
      </c>
      <c r="M28" s="2">
        <f t="shared" si="11"/>
        <v>0.20519579883233369</v>
      </c>
      <c r="N28" s="3">
        <f t="shared" si="4"/>
        <v>0.20519579883233369</v>
      </c>
      <c r="O28" s="2">
        <f t="shared" si="12"/>
        <v>0.20562025857987565</v>
      </c>
      <c r="P28" s="2">
        <f t="shared" si="13"/>
        <v>0.20562025857987565</v>
      </c>
      <c r="Q28" s="4">
        <f t="shared" si="14"/>
        <v>0.20562025857987565</v>
      </c>
      <c r="R28" s="6">
        <v>120</v>
      </c>
      <c r="S28" s="3">
        <f t="shared" si="15"/>
        <v>120</v>
      </c>
      <c r="T28" s="5">
        <f t="shared" si="16"/>
        <v>120</v>
      </c>
      <c r="X28" s="1"/>
      <c r="Y28" s="2"/>
      <c r="Z28" s="3"/>
      <c r="AA28" s="2"/>
      <c r="AB28" s="2"/>
      <c r="AC28" s="4"/>
      <c r="AD28" s="6"/>
      <c r="AE28" s="3"/>
      <c r="AF28" s="5"/>
      <c r="AI28" s="1"/>
      <c r="AJ28" s="2"/>
      <c r="AK28" s="3"/>
      <c r="AL28" s="2"/>
      <c r="AM28" s="2"/>
      <c r="AN28" s="4"/>
      <c r="AO28" s="6"/>
      <c r="AP28" s="3"/>
      <c r="AQ28" s="5"/>
    </row>
    <row r="29" spans="2:71" ht="15.75" thickBot="1" x14ac:dyDescent="0.3">
      <c r="L29" s="1">
        <f t="shared" si="10"/>
        <v>0.20480520177615294</v>
      </c>
      <c r="M29" s="14">
        <f t="shared" si="11"/>
        <v>0.20480520177615294</v>
      </c>
      <c r="N29" s="15">
        <f t="shared" si="4"/>
        <v>0.20480520177615294</v>
      </c>
      <c r="O29" s="2">
        <f t="shared" si="12"/>
        <v>0.2052210856952843</v>
      </c>
      <c r="P29" s="14">
        <f t="shared" si="13"/>
        <v>0.2052210856952843</v>
      </c>
      <c r="Q29" s="16">
        <f t="shared" si="14"/>
        <v>0.2052210856952843</v>
      </c>
      <c r="R29" s="7">
        <v>125</v>
      </c>
      <c r="S29" s="15">
        <f t="shared" si="15"/>
        <v>125</v>
      </c>
      <c r="T29" s="17">
        <f t="shared" si="16"/>
        <v>125</v>
      </c>
      <c r="X29" s="1"/>
      <c r="Y29" s="14"/>
      <c r="Z29" s="15"/>
      <c r="AA29" s="2"/>
      <c r="AB29" s="14"/>
      <c r="AC29" s="16"/>
      <c r="AD29" s="7"/>
      <c r="AE29" s="15"/>
      <c r="AF29" s="17"/>
      <c r="AI29" s="1"/>
      <c r="AJ29" s="14"/>
      <c r="AK29" s="15"/>
      <c r="AL29" s="2"/>
      <c r="AM29" s="14"/>
      <c r="AN29" s="16"/>
      <c r="AO29" s="7"/>
      <c r="AP29" s="15"/>
      <c r="AQ29" s="17"/>
    </row>
    <row r="30" spans="2:71" x14ac:dyDescent="0.25">
      <c r="L30" s="1">
        <f t="shared" si="10"/>
        <v>0.20443736163078574</v>
      </c>
      <c r="M30" s="2">
        <f t="shared" si="11"/>
        <v>0.20443736163078574</v>
      </c>
      <c r="N30" s="3">
        <f t="shared" si="4"/>
        <v>0.20443736163078574</v>
      </c>
      <c r="O30" s="2">
        <f t="shared" si="12"/>
        <v>0.20484516936521655</v>
      </c>
      <c r="P30" s="2">
        <f t="shared" si="13"/>
        <v>0.20484516936521655</v>
      </c>
      <c r="Q30" s="4">
        <f t="shared" si="14"/>
        <v>0.20484516936521655</v>
      </c>
      <c r="R30" s="6">
        <v>130</v>
      </c>
      <c r="S30" s="3">
        <f t="shared" si="15"/>
        <v>130</v>
      </c>
      <c r="T30" s="5">
        <f t="shared" si="16"/>
        <v>130</v>
      </c>
      <c r="X30" s="1"/>
      <c r="Y30" s="2"/>
      <c r="Z30" s="3"/>
      <c r="AA30" s="2"/>
      <c r="AB30" s="2"/>
      <c r="AC30" s="4"/>
      <c r="AD30" s="6"/>
      <c r="AE30" s="3"/>
      <c r="AF30" s="5"/>
      <c r="AI30" s="1"/>
      <c r="AJ30" s="2"/>
      <c r="AK30" s="3"/>
      <c r="AL30" s="2"/>
      <c r="AM30" s="2"/>
      <c r="AN30" s="4"/>
      <c r="AO30" s="6"/>
      <c r="AP30" s="3"/>
      <c r="AQ30" s="5"/>
    </row>
    <row r="31" spans="2:71" x14ac:dyDescent="0.25">
      <c r="L31" s="1">
        <f t="shared" si="10"/>
        <v>0.20409015112684339</v>
      </c>
      <c r="M31" s="2">
        <f t="shared" si="11"/>
        <v>0.20409015112684339</v>
      </c>
      <c r="N31" s="3">
        <f t="shared" ref="N31:N41" si="17">M31*T50_map</f>
        <v>0.20409015112684339</v>
      </c>
      <c r="O31" s="2">
        <f t="shared" si="12"/>
        <v>0.20449033561461361</v>
      </c>
      <c r="P31" s="2">
        <f t="shared" si="13"/>
        <v>0.20449033561461361</v>
      </c>
      <c r="Q31" s="4">
        <f t="shared" si="14"/>
        <v>0.20449033561461361</v>
      </c>
      <c r="R31" s="2">
        <v>135</v>
      </c>
      <c r="S31" s="3">
        <f t="shared" si="15"/>
        <v>135</v>
      </c>
      <c r="T31" s="5">
        <f t="shared" si="16"/>
        <v>135</v>
      </c>
    </row>
    <row r="32" spans="2:71" x14ac:dyDescent="0.25">
      <c r="L32" s="1">
        <f t="shared" si="10"/>
        <v>0.20376171136905635</v>
      </c>
      <c r="M32" s="2">
        <f t="shared" si="11"/>
        <v>0.20376171136905635</v>
      </c>
      <c r="N32" s="3">
        <f t="shared" si="17"/>
        <v>0.20376171136905635</v>
      </c>
      <c r="O32" s="2">
        <f t="shared" si="12"/>
        <v>0.20415468473487511</v>
      </c>
      <c r="P32" s="2">
        <f t="shared" si="13"/>
        <v>0.20415468473487511</v>
      </c>
      <c r="Q32" s="4">
        <f t="shared" si="14"/>
        <v>0.20415468473487511</v>
      </c>
      <c r="R32" s="6">
        <v>140</v>
      </c>
      <c r="S32" s="3">
        <f t="shared" si="15"/>
        <v>140</v>
      </c>
      <c r="T32" s="5">
        <f t="shared" si="16"/>
        <v>140</v>
      </c>
    </row>
    <row r="33" spans="2:20" x14ac:dyDescent="0.25">
      <c r="L33" s="1">
        <f t="shared" si="10"/>
        <v>0.20345040981721704</v>
      </c>
      <c r="M33" s="2">
        <f t="shared" si="11"/>
        <v>0.20345040981721704</v>
      </c>
      <c r="N33" s="3">
        <f t="shared" si="17"/>
        <v>0.20345040981721704</v>
      </c>
      <c r="O33" s="2">
        <f t="shared" si="12"/>
        <v>0.20383654834224452</v>
      </c>
      <c r="P33" s="2">
        <f t="shared" si="13"/>
        <v>0.20383654834224452</v>
      </c>
      <c r="Q33" s="4">
        <f t="shared" si="14"/>
        <v>0.20383654834224452</v>
      </c>
      <c r="R33" s="6">
        <v>145</v>
      </c>
      <c r="S33" s="3">
        <f t="shared" si="15"/>
        <v>145</v>
      </c>
      <c r="T33" s="5">
        <f t="shared" si="16"/>
        <v>145</v>
      </c>
    </row>
    <row r="34" spans="2:20" x14ac:dyDescent="0.25">
      <c r="L34" s="1">
        <f t="shared" si="10"/>
        <v>0.20315480603798142</v>
      </c>
      <c r="M34" s="2">
        <f t="shared" si="11"/>
        <v>0.20315480603798142</v>
      </c>
      <c r="N34" s="3">
        <f t="shared" si="17"/>
        <v>0.20315480603798142</v>
      </c>
      <c r="O34" s="2">
        <f t="shared" si="12"/>
        <v>0.20353445437766793</v>
      </c>
      <c r="P34" s="2">
        <f t="shared" si="13"/>
        <v>0.20353445437766793</v>
      </c>
      <c r="Q34" s="4">
        <f t="shared" si="14"/>
        <v>0.20353445437766793</v>
      </c>
      <c r="R34" s="6">
        <v>150</v>
      </c>
      <c r="S34" s="3">
        <f t="shared" si="15"/>
        <v>150</v>
      </c>
      <c r="T34" s="5">
        <f t="shared" si="16"/>
        <v>150</v>
      </c>
    </row>
    <row r="35" spans="2:20" x14ac:dyDescent="0.25">
      <c r="L35" s="1">
        <f t="shared" si="10"/>
        <v>0.20287362358429906</v>
      </c>
      <c r="M35" s="2">
        <f t="shared" si="11"/>
        <v>0.20287362358429906</v>
      </c>
      <c r="N35" s="3">
        <f t="shared" si="17"/>
        <v>0.20287362358429906</v>
      </c>
      <c r="O35" s="2">
        <f t="shared" si="12"/>
        <v>0.20324709836881738</v>
      </c>
      <c r="P35" s="2">
        <f t="shared" si="13"/>
        <v>0.20324709836881738</v>
      </c>
      <c r="Q35" s="4">
        <f t="shared" si="14"/>
        <v>0.20324709836881738</v>
      </c>
      <c r="R35" s="6">
        <v>155</v>
      </c>
      <c r="S35" s="3">
        <f t="shared" si="15"/>
        <v>155</v>
      </c>
      <c r="T35" s="5">
        <f t="shared" si="16"/>
        <v>155</v>
      </c>
    </row>
    <row r="36" spans="2:20" x14ac:dyDescent="0.25">
      <c r="B36" s="23" t="s">
        <v>14</v>
      </c>
      <c r="C36" s="22" t="s">
        <v>7</v>
      </c>
      <c r="D36" s="22"/>
      <c r="E36" s="22"/>
      <c r="L36" s="1">
        <f t="shared" si="10"/>
        <v>0.20260572674756044</v>
      </c>
      <c r="M36" s="2">
        <f t="shared" si="11"/>
        <v>0.20260572674756044</v>
      </c>
      <c r="N36" s="3">
        <f t="shared" si="17"/>
        <v>0.20260572674756044</v>
      </c>
      <c r="O36" s="2">
        <f t="shared" si="12"/>
        <v>0.20297331967181576</v>
      </c>
      <c r="P36" s="2">
        <f t="shared" si="13"/>
        <v>0.20297331967181576</v>
      </c>
      <c r="Q36" s="4">
        <f t="shared" si="14"/>
        <v>0.20297331967181576</v>
      </c>
      <c r="R36" s="6">
        <v>160</v>
      </c>
      <c r="S36" s="3">
        <f t="shared" si="15"/>
        <v>160</v>
      </c>
      <c r="T36" s="5">
        <f t="shared" si="16"/>
        <v>160</v>
      </c>
    </row>
    <row r="37" spans="2:20" x14ac:dyDescent="0.25">
      <c r="B37" s="23"/>
      <c r="C37" s="19"/>
      <c r="D37" s="19" t="s">
        <v>1</v>
      </c>
      <c r="E37" s="19" t="s">
        <v>2</v>
      </c>
      <c r="L37" s="1">
        <f t="shared" si="10"/>
        <v>0.20235010121504421</v>
      </c>
      <c r="M37" s="2">
        <f t="shared" si="11"/>
        <v>0.20235010121504421</v>
      </c>
      <c r="N37" s="3">
        <f t="shared" si="17"/>
        <v>0.20235010121504421</v>
      </c>
      <c r="O37" s="2">
        <f t="shared" si="12"/>
        <v>0.20271208170400451</v>
      </c>
      <c r="P37" s="2">
        <f t="shared" si="13"/>
        <v>0.20271208170400451</v>
      </c>
      <c r="Q37" s="4">
        <f t="shared" si="14"/>
        <v>0.20271208170400451</v>
      </c>
      <c r="R37" s="6">
        <v>165</v>
      </c>
      <c r="S37" s="3">
        <f t="shared" si="15"/>
        <v>165</v>
      </c>
      <c r="T37" s="5">
        <f t="shared" si="16"/>
        <v>165</v>
      </c>
    </row>
    <row r="38" spans="2:20" x14ac:dyDescent="0.25">
      <c r="B38" s="23"/>
      <c r="C38" s="18" t="s">
        <v>9</v>
      </c>
      <c r="D38" s="22">
        <v>32000</v>
      </c>
      <c r="E38" s="22"/>
      <c r="L38" s="1">
        <f t="shared" si="10"/>
        <v>0.20210583788030187</v>
      </c>
      <c r="M38" s="2">
        <f t="shared" si="11"/>
        <v>0.20210583788030187</v>
      </c>
      <c r="N38" s="3">
        <f t="shared" si="17"/>
        <v>0.20210583788030187</v>
      </c>
      <c r="O38" s="2">
        <f t="shared" si="12"/>
        <v>0.20246245539887464</v>
      </c>
      <c r="P38" s="2">
        <f t="shared" si="13"/>
        <v>0.20246245539887464</v>
      </c>
      <c r="Q38" s="4">
        <f t="shared" si="14"/>
        <v>0.20246245539887464</v>
      </c>
      <c r="R38" s="6">
        <v>170</v>
      </c>
      <c r="S38" s="3">
        <f t="shared" si="15"/>
        <v>170</v>
      </c>
      <c r="T38" s="5">
        <f t="shared" si="16"/>
        <v>170</v>
      </c>
    </row>
    <row r="39" spans="2:20" x14ac:dyDescent="0.25">
      <c r="B39" s="23"/>
      <c r="C39" s="18" t="s">
        <v>8</v>
      </c>
      <c r="D39" s="22">
        <f>(1-6.873*0.000001*D38)^4.26</f>
        <v>0.34711613692395921</v>
      </c>
      <c r="E39" s="22"/>
      <c r="L39" s="1">
        <f t="shared" si="10"/>
        <v>0.2018721192165541</v>
      </c>
      <c r="M39" s="2">
        <f t="shared" si="11"/>
        <v>0.2018721192165541</v>
      </c>
      <c r="N39" s="3">
        <f t="shared" si="17"/>
        <v>0.2018721192165541</v>
      </c>
      <c r="O39" s="2">
        <f t="shared" si="12"/>
        <v>0.20222360528028116</v>
      </c>
      <c r="P39" s="2">
        <f t="shared" si="13"/>
        <v>0.20222360528028116</v>
      </c>
      <c r="Q39" s="4">
        <f t="shared" si="14"/>
        <v>0.20222360528028116</v>
      </c>
      <c r="R39" s="6">
        <v>175</v>
      </c>
      <c r="S39" s="3">
        <f t="shared" si="15"/>
        <v>175</v>
      </c>
      <c r="T39" s="5">
        <f t="shared" si="16"/>
        <v>175</v>
      </c>
    </row>
    <row r="40" spans="2:20" x14ac:dyDescent="0.25">
      <c r="B40" s="23"/>
      <c r="C40" s="19" t="s">
        <v>10</v>
      </c>
      <c r="D40" s="20">
        <v>15.5</v>
      </c>
      <c r="E40" s="20">
        <v>15.5</v>
      </c>
      <c r="L40" s="1">
        <f t="shared" si="10"/>
        <v>0.2016482077469699</v>
      </c>
      <c r="M40" s="2">
        <f t="shared" si="11"/>
        <v>0.2016482077469699</v>
      </c>
      <c r="N40" s="3">
        <f t="shared" si="17"/>
        <v>0.2016482077469699</v>
      </c>
      <c r="O40" s="2">
        <f t="shared" si="12"/>
        <v>0.20199477767957935</v>
      </c>
      <c r="P40" s="2">
        <f t="shared" si="13"/>
        <v>0.20199477767957935</v>
      </c>
      <c r="Q40" s="4">
        <f t="shared" si="14"/>
        <v>0.20199477767957935</v>
      </c>
      <c r="R40" s="6">
        <v>180</v>
      </c>
      <c r="S40" s="3">
        <f t="shared" si="15"/>
        <v>180</v>
      </c>
      <c r="T40" s="5">
        <f t="shared" si="16"/>
        <v>180</v>
      </c>
    </row>
    <row r="41" spans="2:20" x14ac:dyDescent="0.25">
      <c r="B41" s="23"/>
      <c r="C41" s="19" t="s">
        <v>0</v>
      </c>
      <c r="D41" s="20">
        <v>1.6669045030267535E-2</v>
      </c>
      <c r="E41" s="20">
        <v>1.8181888339541302E-2</v>
      </c>
      <c r="L41" s="1">
        <f t="shared" si="10"/>
        <v>0.20143343624085724</v>
      </c>
      <c r="M41" s="2">
        <f t="shared" si="11"/>
        <v>0.20143343624085724</v>
      </c>
      <c r="N41" s="3">
        <f t="shared" si="17"/>
        <v>0.20143343624085724</v>
      </c>
      <c r="O41" s="2">
        <f t="shared" si="12"/>
        <v>0.20177529071656614</v>
      </c>
      <c r="P41" s="2">
        <f t="shared" si="13"/>
        <v>0.20177529071656614</v>
      </c>
      <c r="Q41" s="4">
        <f t="shared" si="14"/>
        <v>0.20177529071656614</v>
      </c>
      <c r="R41" s="6">
        <v>185</v>
      </c>
      <c r="S41" s="3">
        <f t="shared" si="15"/>
        <v>185</v>
      </c>
      <c r="T41" s="5">
        <f t="shared" si="16"/>
        <v>185</v>
      </c>
    </row>
    <row r="42" spans="2:20" x14ac:dyDescent="0.25">
      <c r="B42" s="23"/>
      <c r="C42" s="19" t="s">
        <v>11</v>
      </c>
      <c r="D42" s="24">
        <v>5.67E-2</v>
      </c>
      <c r="E42" s="25"/>
    </row>
    <row r="43" spans="2:20" x14ac:dyDescent="0.25">
      <c r="B43" s="23"/>
      <c r="C43" s="19" t="s">
        <v>12</v>
      </c>
      <c r="D43" s="22">
        <f>0.002297*D39</f>
        <v>7.9732576651433431E-4</v>
      </c>
      <c r="E43" s="22"/>
    </row>
    <row r="44" spans="2:20" x14ac:dyDescent="0.25">
      <c r="B44" s="23"/>
      <c r="C44" s="21" t="s">
        <v>13</v>
      </c>
      <c r="D44" s="22">
        <f>300/60</f>
        <v>5</v>
      </c>
      <c r="E44" s="22"/>
    </row>
    <row r="68" spans="2:5" x14ac:dyDescent="0.25">
      <c r="B68" s="23" t="s">
        <v>16</v>
      </c>
      <c r="C68" s="22" t="s">
        <v>7</v>
      </c>
      <c r="D68" s="22"/>
      <c r="E68" s="22"/>
    </row>
    <row r="69" spans="2:5" x14ac:dyDescent="0.25">
      <c r="B69" s="23"/>
      <c r="C69" s="19"/>
      <c r="D69" s="19" t="s">
        <v>1</v>
      </c>
      <c r="E69" s="19" t="s">
        <v>2</v>
      </c>
    </row>
    <row r="70" spans="2:5" x14ac:dyDescent="0.25">
      <c r="B70" s="23"/>
      <c r="C70" s="18" t="s">
        <v>9</v>
      </c>
      <c r="D70" s="22">
        <v>32000</v>
      </c>
      <c r="E70" s="22"/>
    </row>
    <row r="71" spans="2:5" x14ac:dyDescent="0.25">
      <c r="B71" s="23"/>
      <c r="C71" s="18" t="s">
        <v>8</v>
      </c>
      <c r="D71" s="22">
        <f>(1-6.873*0.000001*D70)^4.26</f>
        <v>0.34711613692395921</v>
      </c>
      <c r="E71" s="22"/>
    </row>
    <row r="72" spans="2:5" x14ac:dyDescent="0.25">
      <c r="B72" s="23"/>
      <c r="C72" s="19" t="s">
        <v>10</v>
      </c>
      <c r="D72" s="20">
        <v>15.5</v>
      </c>
      <c r="E72" s="20">
        <v>15.5</v>
      </c>
    </row>
    <row r="73" spans="2:5" x14ac:dyDescent="0.25">
      <c r="B73" s="23"/>
      <c r="C73" s="19" t="s">
        <v>0</v>
      </c>
      <c r="D73" s="20">
        <v>1.6669045030267535E-2</v>
      </c>
      <c r="E73" s="20">
        <v>1.8181888339541302E-2</v>
      </c>
    </row>
    <row r="74" spans="2:5" x14ac:dyDescent="0.25">
      <c r="B74" s="23"/>
      <c r="C74" s="19" t="s">
        <v>11</v>
      </c>
      <c r="D74" s="22">
        <v>6.3219441148717109E-2</v>
      </c>
      <c r="E74" s="22"/>
    </row>
    <row r="75" spans="2:5" x14ac:dyDescent="0.25">
      <c r="B75" s="23"/>
      <c r="C75" s="19" t="s">
        <v>12</v>
      </c>
      <c r="D75" s="22">
        <f>0.002297*D71</f>
        <v>7.9732576651433431E-4</v>
      </c>
      <c r="E75" s="22"/>
    </row>
    <row r="76" spans="2:5" x14ac:dyDescent="0.25">
      <c r="B76" s="23"/>
      <c r="C76" s="21" t="s">
        <v>13</v>
      </c>
      <c r="D76" s="22">
        <f>300/60</f>
        <v>5</v>
      </c>
      <c r="E76" s="22"/>
    </row>
    <row r="96" spans="2:5" x14ac:dyDescent="0.25">
      <c r="B96" s="26" t="s">
        <v>17</v>
      </c>
      <c r="C96" s="22" t="s">
        <v>7</v>
      </c>
      <c r="D96" s="22"/>
      <c r="E96" s="22"/>
    </row>
    <row r="97" spans="2:5" x14ac:dyDescent="0.25">
      <c r="B97" s="26"/>
      <c r="C97" s="19"/>
      <c r="D97" s="19" t="s">
        <v>1</v>
      </c>
      <c r="E97" s="19" t="s">
        <v>2</v>
      </c>
    </row>
    <row r="98" spans="2:5" x14ac:dyDescent="0.25">
      <c r="B98" s="26"/>
      <c r="C98" s="18" t="s">
        <v>9</v>
      </c>
      <c r="D98" s="22">
        <v>40000</v>
      </c>
      <c r="E98" s="22"/>
    </row>
    <row r="99" spans="2:5" x14ac:dyDescent="0.25">
      <c r="B99" s="26"/>
      <c r="C99" s="18" t="s">
        <v>8</v>
      </c>
      <c r="D99" s="22">
        <f>D103/0.002378</f>
        <v>0.24684608915054668</v>
      </c>
      <c r="E99" s="22"/>
    </row>
    <row r="100" spans="2:5" x14ac:dyDescent="0.25">
      <c r="B100" s="26"/>
      <c r="C100" s="19" t="s">
        <v>10</v>
      </c>
      <c r="D100" s="20">
        <v>15.5</v>
      </c>
      <c r="E100" s="20">
        <v>15.5</v>
      </c>
    </row>
    <row r="101" spans="2:5" x14ac:dyDescent="0.25">
      <c r="B101" s="26"/>
      <c r="C101" s="19" t="s">
        <v>0</v>
      </c>
      <c r="D101" s="20">
        <v>1.6669045030267535E-2</v>
      </c>
      <c r="E101" s="20">
        <v>1.8181888339541302E-2</v>
      </c>
    </row>
    <row r="102" spans="2:5" x14ac:dyDescent="0.25">
      <c r="B102" s="26"/>
      <c r="C102" s="19" t="s">
        <v>11</v>
      </c>
      <c r="D102" s="22">
        <v>6.3219441148717109E-2</v>
      </c>
      <c r="E102" s="22"/>
    </row>
    <row r="103" spans="2:5" x14ac:dyDescent="0.25">
      <c r="B103" s="26"/>
      <c r="C103" s="19" t="s">
        <v>12</v>
      </c>
      <c r="D103" s="22">
        <v>5.8699999999999996E-4</v>
      </c>
      <c r="E103" s="22"/>
    </row>
    <row r="104" spans="2:5" x14ac:dyDescent="0.25">
      <c r="B104" s="26"/>
      <c r="C104" s="21"/>
      <c r="D104" s="22"/>
      <c r="E104" s="22"/>
    </row>
    <row r="113" spans="2:5" ht="14.45" customHeight="1" x14ac:dyDescent="0.25"/>
    <row r="127" spans="2:5" x14ac:dyDescent="0.25">
      <c r="B127" s="27" t="s">
        <v>18</v>
      </c>
      <c r="C127" s="22" t="s">
        <v>7</v>
      </c>
      <c r="D127" s="22"/>
      <c r="E127" s="22"/>
    </row>
    <row r="128" spans="2:5" x14ac:dyDescent="0.25">
      <c r="B128" s="27"/>
      <c r="C128" s="19"/>
      <c r="D128" s="19" t="s">
        <v>1</v>
      </c>
      <c r="E128" s="19" t="s">
        <v>2</v>
      </c>
    </row>
    <row r="129" spans="2:5" x14ac:dyDescent="0.25">
      <c r="B129" s="27"/>
      <c r="C129" s="18" t="s">
        <v>9</v>
      </c>
      <c r="D129" s="22">
        <v>45000</v>
      </c>
      <c r="E129" s="22"/>
    </row>
    <row r="130" spans="2:5" x14ac:dyDescent="0.25">
      <c r="B130" s="27"/>
      <c r="C130" s="18" t="s">
        <v>8</v>
      </c>
      <c r="D130" s="22">
        <f>D134/0.002378</f>
        <v>0.19428090832632466</v>
      </c>
      <c r="E130" s="22"/>
    </row>
    <row r="131" spans="2:5" x14ac:dyDescent="0.25">
      <c r="B131" s="27"/>
      <c r="C131" s="19" t="s">
        <v>10</v>
      </c>
      <c r="D131" s="20">
        <v>15.5</v>
      </c>
      <c r="E131" s="20">
        <v>15.5</v>
      </c>
    </row>
    <row r="132" spans="2:5" x14ac:dyDescent="0.25">
      <c r="B132" s="27"/>
      <c r="C132" s="19" t="s">
        <v>0</v>
      </c>
      <c r="D132" s="20">
        <v>1.6669045030267535E-2</v>
      </c>
      <c r="E132" s="20">
        <v>1.8181888339541302E-2</v>
      </c>
    </row>
    <row r="133" spans="2:5" x14ac:dyDescent="0.25">
      <c r="B133" s="27"/>
      <c r="C133" s="19" t="s">
        <v>11</v>
      </c>
      <c r="D133" s="22">
        <v>5.9832685372892984E-2</v>
      </c>
      <c r="E133" s="22"/>
    </row>
    <row r="134" spans="2:5" x14ac:dyDescent="0.25">
      <c r="B134" s="27"/>
      <c r="C134" s="19" t="s">
        <v>12</v>
      </c>
      <c r="D134" s="22">
        <v>4.6200000000000001E-4</v>
      </c>
      <c r="E134" s="22"/>
    </row>
    <row r="135" spans="2:5" x14ac:dyDescent="0.25">
      <c r="B135" s="27"/>
      <c r="C135" s="21"/>
      <c r="D135" s="22"/>
      <c r="E135" s="22"/>
    </row>
    <row r="137" spans="2:5" ht="14.45" customHeight="1" x14ac:dyDescent="0.25"/>
    <row r="155" spans="2:5" x14ac:dyDescent="0.25">
      <c r="B155" s="27" t="s">
        <v>19</v>
      </c>
      <c r="C155" s="22" t="s">
        <v>7</v>
      </c>
      <c r="D155" s="22"/>
      <c r="E155" s="22"/>
    </row>
    <row r="156" spans="2:5" x14ac:dyDescent="0.25">
      <c r="B156" s="27"/>
      <c r="C156" s="19"/>
      <c r="D156" s="19" t="s">
        <v>1</v>
      </c>
      <c r="E156" s="19" t="s">
        <v>2</v>
      </c>
    </row>
    <row r="157" spans="2:5" x14ac:dyDescent="0.25">
      <c r="B157" s="27"/>
      <c r="C157" s="18" t="s">
        <v>9</v>
      </c>
      <c r="D157" s="22">
        <v>50000</v>
      </c>
      <c r="E157" s="22"/>
    </row>
    <row r="158" spans="2:5" x14ac:dyDescent="0.25">
      <c r="B158" s="27"/>
      <c r="C158" s="18" t="s">
        <v>8</v>
      </c>
      <c r="D158" s="22">
        <f>D162/0.002378</f>
        <v>0.15306980656013458</v>
      </c>
      <c r="E158" s="22"/>
    </row>
    <row r="159" spans="2:5" x14ac:dyDescent="0.25">
      <c r="B159" s="27"/>
      <c r="C159" s="19" t="s">
        <v>10</v>
      </c>
      <c r="D159" s="20">
        <v>15.5</v>
      </c>
      <c r="E159" s="20">
        <v>15.5</v>
      </c>
    </row>
    <row r="160" spans="2:5" x14ac:dyDescent="0.25">
      <c r="B160" s="27"/>
      <c r="C160" s="19" t="s">
        <v>0</v>
      </c>
      <c r="D160" s="20">
        <v>1.6669045030267535E-2</v>
      </c>
      <c r="E160" s="20">
        <v>1.8181888339541302E-2</v>
      </c>
    </row>
    <row r="161" spans="2:5" x14ac:dyDescent="0.25">
      <c r="B161" s="27"/>
      <c r="C161" s="19" t="s">
        <v>11</v>
      </c>
      <c r="D161" s="24">
        <v>5.67E-2</v>
      </c>
      <c r="E161" s="25"/>
    </row>
    <row r="162" spans="2:5" x14ac:dyDescent="0.25">
      <c r="B162" s="27"/>
      <c r="C162" s="19" t="s">
        <v>12</v>
      </c>
      <c r="D162" s="22">
        <v>3.6400000000000001E-4</v>
      </c>
      <c r="E162" s="22"/>
    </row>
    <row r="163" spans="2:5" x14ac:dyDescent="0.25">
      <c r="B163" s="27"/>
      <c r="C163" s="21"/>
      <c r="D163" s="22"/>
      <c r="E163" s="22"/>
    </row>
  </sheetData>
  <mergeCells count="48">
    <mergeCell ref="BS11:BS19"/>
    <mergeCell ref="W13:W21"/>
    <mergeCell ref="K14:K22"/>
    <mergeCell ref="AH14:AH22"/>
    <mergeCell ref="AT12:AT20"/>
    <mergeCell ref="BF13:BF21"/>
    <mergeCell ref="B155:B163"/>
    <mergeCell ref="C155:E155"/>
    <mergeCell ref="D157:E157"/>
    <mergeCell ref="D158:E158"/>
    <mergeCell ref="D161:E161"/>
    <mergeCell ref="D162:E162"/>
    <mergeCell ref="D163:E163"/>
    <mergeCell ref="B127:B135"/>
    <mergeCell ref="C127:E127"/>
    <mergeCell ref="D129:E129"/>
    <mergeCell ref="D130:E130"/>
    <mergeCell ref="D133:E133"/>
    <mergeCell ref="D134:E134"/>
    <mergeCell ref="D135:E135"/>
    <mergeCell ref="B96:B104"/>
    <mergeCell ref="C96:E96"/>
    <mergeCell ref="D98:E98"/>
    <mergeCell ref="D99:E99"/>
    <mergeCell ref="D102:E102"/>
    <mergeCell ref="D103:E103"/>
    <mergeCell ref="D104:E104"/>
    <mergeCell ref="D44:E44"/>
    <mergeCell ref="D20:E20"/>
    <mergeCell ref="D21:E21"/>
    <mergeCell ref="D22:E22"/>
    <mergeCell ref="C36:E36"/>
    <mergeCell ref="D76:E76"/>
    <mergeCell ref="B14:B22"/>
    <mergeCell ref="B36:B44"/>
    <mergeCell ref="B68:B76"/>
    <mergeCell ref="C68:E68"/>
    <mergeCell ref="D70:E70"/>
    <mergeCell ref="D71:E71"/>
    <mergeCell ref="D74:E74"/>
    <mergeCell ref="D75:E75"/>
    <mergeCell ref="D38:E38"/>
    <mergeCell ref="D39:E39"/>
    <mergeCell ref="D42:E42"/>
    <mergeCell ref="C14:E14"/>
    <mergeCell ref="D16:E16"/>
    <mergeCell ref="D17:E17"/>
    <mergeCell ref="D43:E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FF7D-E7A4-4D9A-819B-BC81C8E9DB5F}">
  <dimension ref="B1:S151"/>
  <sheetViews>
    <sheetView topLeftCell="A19" workbookViewId="0">
      <selection activeCell="K21" sqref="K21:S38"/>
    </sheetView>
  </sheetViews>
  <sheetFormatPr defaultRowHeight="15" x14ac:dyDescent="0.25"/>
  <sheetData>
    <row r="1" spans="2:19" ht="15.75" thickBot="1" x14ac:dyDescent="0.3">
      <c r="K1" s="8" t="s">
        <v>1</v>
      </c>
      <c r="L1" s="9" t="s">
        <v>6</v>
      </c>
      <c r="M1" s="9" t="s">
        <v>21</v>
      </c>
      <c r="N1" s="9" t="s">
        <v>2</v>
      </c>
      <c r="O1" s="9" t="s">
        <v>6</v>
      </c>
      <c r="P1" s="9" t="s">
        <v>20</v>
      </c>
      <c r="Q1" s="9" t="s">
        <v>3</v>
      </c>
      <c r="R1" s="9" t="s">
        <v>4</v>
      </c>
      <c r="S1" s="10" t="s">
        <v>5</v>
      </c>
    </row>
    <row r="2" spans="2:19" ht="15" customHeight="1" x14ac:dyDescent="0.25">
      <c r="B2" s="23" t="s">
        <v>15</v>
      </c>
      <c r="C2" s="22" t="s">
        <v>7</v>
      </c>
      <c r="D2" s="22"/>
      <c r="E2" s="22"/>
      <c r="K2" s="1">
        <f t="shared" ref="K2:K26" si="0">RoC/sig/SQRT(2*Q2/ro/SQRT(CD0_50/K))+1/sig/LOD_50</f>
        <v>0.25193884413335133</v>
      </c>
      <c r="L2" s="2">
        <f>K2</f>
        <v>0.25193884413335133</v>
      </c>
      <c r="M2" s="3">
        <f t="shared" ref="M2:M26" si="1">L2*T50_map</f>
        <v>0.25193884413335133</v>
      </c>
      <c r="N2" s="2">
        <f t="shared" ref="N2:N26" si="2">RoC/sig/SQRT(2*Q2/ro/SQRT(CD0_76/K))+1/sig/LOD_76</f>
        <v>0.25338957975662735</v>
      </c>
      <c r="O2" s="2">
        <f t="shared" ref="O2:O26" si="3">N2*W76_map</f>
        <v>0.25338957975662735</v>
      </c>
      <c r="P2" s="4">
        <f t="shared" ref="P2:P26" si="4">O2*T76_map</f>
        <v>0.25338957975662735</v>
      </c>
      <c r="Q2" s="2">
        <v>10</v>
      </c>
      <c r="R2" s="3">
        <f t="shared" ref="R2:R26" si="5">Q2*W50_map</f>
        <v>10</v>
      </c>
      <c r="S2" s="5">
        <f t="shared" ref="S2:S26" si="6">Q2*W76_map</f>
        <v>10</v>
      </c>
    </row>
    <row r="3" spans="2:19" x14ac:dyDescent="0.25">
      <c r="B3" s="23"/>
      <c r="C3" s="19"/>
      <c r="D3" s="19" t="s">
        <v>1</v>
      </c>
      <c r="E3" s="19" t="s">
        <v>2</v>
      </c>
      <c r="K3" s="1">
        <f t="shared" si="0"/>
        <v>0.23981374441740061</v>
      </c>
      <c r="L3" s="2">
        <f t="shared" ref="L3:L26" si="7">K3*W50_map</f>
        <v>0.23981374441740061</v>
      </c>
      <c r="M3" s="3">
        <f t="shared" si="1"/>
        <v>0.23981374441740061</v>
      </c>
      <c r="N3" s="2">
        <f t="shared" si="2"/>
        <v>0.24099826509363553</v>
      </c>
      <c r="O3" s="2">
        <f t="shared" si="3"/>
        <v>0.24099826509363553</v>
      </c>
      <c r="P3" s="4">
        <f t="shared" si="4"/>
        <v>0.24099826509363553</v>
      </c>
      <c r="Q3" s="6">
        <v>15</v>
      </c>
      <c r="R3" s="3">
        <f t="shared" si="5"/>
        <v>15</v>
      </c>
      <c r="S3" s="5">
        <f t="shared" si="6"/>
        <v>15</v>
      </c>
    </row>
    <row r="4" spans="2:19" x14ac:dyDescent="0.25">
      <c r="B4" s="23"/>
      <c r="C4" s="18" t="s">
        <v>9</v>
      </c>
      <c r="D4" s="22">
        <v>32000</v>
      </c>
      <c r="E4" s="22"/>
      <c r="K4" s="1">
        <f t="shared" si="0"/>
        <v>0.23258574705105578</v>
      </c>
      <c r="L4" s="2">
        <f t="shared" si="7"/>
        <v>0.23258574705105578</v>
      </c>
      <c r="M4" s="3">
        <f t="shared" si="1"/>
        <v>0.23258574705105578</v>
      </c>
      <c r="N4" s="2">
        <f t="shared" si="2"/>
        <v>0.23361157204798316</v>
      </c>
      <c r="O4" s="2">
        <f t="shared" si="3"/>
        <v>0.23361157204798316</v>
      </c>
      <c r="P4" s="4">
        <f t="shared" si="4"/>
        <v>0.23361157204798316</v>
      </c>
      <c r="Q4" s="6">
        <v>20</v>
      </c>
      <c r="R4" s="3">
        <f t="shared" si="5"/>
        <v>20</v>
      </c>
      <c r="S4" s="5">
        <f t="shared" si="6"/>
        <v>20</v>
      </c>
    </row>
    <row r="5" spans="2:19" x14ac:dyDescent="0.25">
      <c r="B5" s="23"/>
      <c r="C5" s="18" t="s">
        <v>8</v>
      </c>
      <c r="D5" s="22">
        <f>(1-6.873*0.000001*D4)^4.26</f>
        <v>0.34711613692395921</v>
      </c>
      <c r="E5" s="22"/>
      <c r="K5" s="1">
        <f t="shared" si="0"/>
        <v>0.22765312048488617</v>
      </c>
      <c r="L5" s="2">
        <f t="shared" si="7"/>
        <v>0.22765312048488617</v>
      </c>
      <c r="M5" s="3">
        <f t="shared" si="1"/>
        <v>0.22765312048488617</v>
      </c>
      <c r="N5" s="2">
        <f t="shared" si="2"/>
        <v>0.22857064625534546</v>
      </c>
      <c r="O5" s="2">
        <f t="shared" si="3"/>
        <v>0.22857064625534546</v>
      </c>
      <c r="P5" s="4">
        <f t="shared" si="4"/>
        <v>0.22857064625534546</v>
      </c>
      <c r="Q5" s="6">
        <v>25</v>
      </c>
      <c r="R5" s="3">
        <f t="shared" si="5"/>
        <v>25</v>
      </c>
      <c r="S5" s="5">
        <f t="shared" si="6"/>
        <v>25</v>
      </c>
    </row>
    <row r="6" spans="2:19" x14ac:dyDescent="0.25">
      <c r="B6" s="23"/>
      <c r="C6" s="19" t="s">
        <v>10</v>
      </c>
      <c r="D6" s="20">
        <v>15.5</v>
      </c>
      <c r="E6" s="20">
        <v>15.5</v>
      </c>
      <c r="K6" s="1">
        <f t="shared" si="0"/>
        <v>0.22401200681934394</v>
      </c>
      <c r="L6" s="2">
        <f t="shared" si="7"/>
        <v>0.22401200681934394</v>
      </c>
      <c r="M6" s="3">
        <f t="shared" si="1"/>
        <v>0.22401200681934394</v>
      </c>
      <c r="N6" s="2">
        <f t="shared" si="2"/>
        <v>0.22484958942196534</v>
      </c>
      <c r="O6" s="2">
        <f t="shared" si="3"/>
        <v>0.22484958942196534</v>
      </c>
      <c r="P6" s="4">
        <f t="shared" si="4"/>
        <v>0.22484958942196534</v>
      </c>
      <c r="Q6" s="6">
        <v>30</v>
      </c>
      <c r="R6" s="3">
        <f t="shared" si="5"/>
        <v>30</v>
      </c>
      <c r="S6" s="5">
        <f t="shared" si="6"/>
        <v>30</v>
      </c>
    </row>
    <row r="7" spans="2:19" x14ac:dyDescent="0.25">
      <c r="B7" s="23"/>
      <c r="C7" s="19" t="s">
        <v>0</v>
      </c>
      <c r="D7" s="20">
        <v>1.6669045030267535E-2</v>
      </c>
      <c r="E7" s="20">
        <v>1.8181888339541302E-2</v>
      </c>
      <c r="K7" s="1">
        <f t="shared" si="0"/>
        <v>0.2211821349249313</v>
      </c>
      <c r="L7" s="2">
        <f t="shared" si="7"/>
        <v>0.2211821349249313</v>
      </c>
      <c r="M7" s="3">
        <f t="shared" si="1"/>
        <v>0.2211821349249313</v>
      </c>
      <c r="N7" s="2">
        <f t="shared" si="2"/>
        <v>0.22195758573365798</v>
      </c>
      <c r="O7" s="2">
        <f t="shared" si="3"/>
        <v>0.22195758573365798</v>
      </c>
      <c r="P7" s="4">
        <f t="shared" si="4"/>
        <v>0.22195758573365798</v>
      </c>
      <c r="Q7" s="6">
        <v>35</v>
      </c>
      <c r="R7" s="3">
        <f t="shared" si="5"/>
        <v>35</v>
      </c>
      <c r="S7" s="5">
        <f t="shared" si="6"/>
        <v>35</v>
      </c>
    </row>
    <row r="8" spans="2:19" x14ac:dyDescent="0.25">
      <c r="B8" s="23"/>
      <c r="C8" s="19" t="s">
        <v>11</v>
      </c>
      <c r="D8" s="22">
        <v>5.9832685372892984E-2</v>
      </c>
      <c r="E8" s="22"/>
      <c r="K8" s="1">
        <f t="shared" si="0"/>
        <v>0.21890104086720302</v>
      </c>
      <c r="L8" s="2">
        <f t="shared" si="7"/>
        <v>0.21890104086720302</v>
      </c>
      <c r="M8" s="3">
        <f t="shared" si="1"/>
        <v>0.21890104086720302</v>
      </c>
      <c r="N8" s="2">
        <f t="shared" si="2"/>
        <v>0.21962640867884103</v>
      </c>
      <c r="O8" s="2">
        <f t="shared" si="3"/>
        <v>0.21962640867884103</v>
      </c>
      <c r="P8" s="4">
        <f t="shared" si="4"/>
        <v>0.21962640867884103</v>
      </c>
      <c r="Q8" s="6">
        <v>40</v>
      </c>
      <c r="R8" s="3">
        <f t="shared" si="5"/>
        <v>40</v>
      </c>
      <c r="S8" s="5">
        <f t="shared" si="6"/>
        <v>40</v>
      </c>
    </row>
    <row r="9" spans="2:19" x14ac:dyDescent="0.25">
      <c r="B9" s="23"/>
      <c r="C9" s="19" t="s">
        <v>12</v>
      </c>
      <c r="D9" s="22">
        <f>0.002297*D5</f>
        <v>7.9732576651433431E-4</v>
      </c>
      <c r="E9" s="22"/>
      <c r="K9" s="1">
        <f t="shared" si="0"/>
        <v>0.21701157723438874</v>
      </c>
      <c r="L9" s="2">
        <f t="shared" si="7"/>
        <v>0.21701157723438874</v>
      </c>
      <c r="M9" s="3">
        <f t="shared" si="1"/>
        <v>0.21701157723438874</v>
      </c>
      <c r="N9" s="2">
        <f t="shared" si="2"/>
        <v>0.21769546056567368</v>
      </c>
      <c r="O9" s="2">
        <f t="shared" si="3"/>
        <v>0.21769546056567368</v>
      </c>
      <c r="P9" s="4">
        <f t="shared" si="4"/>
        <v>0.21769546056567368</v>
      </c>
      <c r="Q9" s="6">
        <v>45</v>
      </c>
      <c r="R9" s="3">
        <f t="shared" si="5"/>
        <v>45</v>
      </c>
      <c r="S9" s="5">
        <f t="shared" si="6"/>
        <v>45</v>
      </c>
    </row>
    <row r="10" spans="2:19" x14ac:dyDescent="0.25">
      <c r="B10" s="23"/>
      <c r="C10" s="21" t="s">
        <v>13</v>
      </c>
      <c r="D10" s="22">
        <f>300/60</f>
        <v>5</v>
      </c>
      <c r="E10" s="22"/>
      <c r="K10" s="1">
        <f t="shared" si="0"/>
        <v>0.21541314717320359</v>
      </c>
      <c r="L10" s="2">
        <f t="shared" si="7"/>
        <v>0.21541314717320359</v>
      </c>
      <c r="M10" s="3">
        <f t="shared" si="1"/>
        <v>0.21541314717320359</v>
      </c>
      <c r="N10" s="2">
        <f t="shared" si="2"/>
        <v>0.21606193586740874</v>
      </c>
      <c r="O10" s="2">
        <f t="shared" si="3"/>
        <v>0.21606193586740874</v>
      </c>
      <c r="P10" s="4">
        <f t="shared" si="4"/>
        <v>0.21606193586740874</v>
      </c>
      <c r="Q10" s="6">
        <v>50</v>
      </c>
      <c r="R10" s="3">
        <f t="shared" si="5"/>
        <v>50</v>
      </c>
      <c r="S10" s="5">
        <f t="shared" si="6"/>
        <v>50</v>
      </c>
    </row>
    <row r="11" spans="2:19" x14ac:dyDescent="0.25">
      <c r="K11" s="1">
        <f t="shared" si="0"/>
        <v>0.21403797089368887</v>
      </c>
      <c r="L11" s="2">
        <f t="shared" si="7"/>
        <v>0.21403797089368887</v>
      </c>
      <c r="M11" s="3">
        <f t="shared" si="1"/>
        <v>0.21403797089368887</v>
      </c>
      <c r="N11" s="2">
        <f t="shared" si="2"/>
        <v>0.214656566641939</v>
      </c>
      <c r="O11" s="2">
        <f t="shared" si="3"/>
        <v>0.214656566641939</v>
      </c>
      <c r="P11" s="4">
        <f t="shared" si="4"/>
        <v>0.214656566641939</v>
      </c>
      <c r="Q11" s="6">
        <v>55</v>
      </c>
      <c r="R11" s="3">
        <f t="shared" si="5"/>
        <v>55</v>
      </c>
      <c r="S11" s="5">
        <f t="shared" si="6"/>
        <v>55</v>
      </c>
    </row>
    <row r="12" spans="2:19" x14ac:dyDescent="0.25">
      <c r="K12" s="1">
        <f t="shared" si="0"/>
        <v>0.21283849100922766</v>
      </c>
      <c r="L12" s="2">
        <f t="shared" si="7"/>
        <v>0.21283849100922766</v>
      </c>
      <c r="M12" s="3">
        <f t="shared" si="1"/>
        <v>0.21283849100922766</v>
      </c>
      <c r="N12" s="2">
        <f t="shared" si="2"/>
        <v>0.21343075134734513</v>
      </c>
      <c r="O12" s="2">
        <f t="shared" si="3"/>
        <v>0.21343075134734513</v>
      </c>
      <c r="P12" s="4">
        <f t="shared" si="4"/>
        <v>0.21343075134734513</v>
      </c>
      <c r="Q12" s="6">
        <v>60</v>
      </c>
      <c r="R12" s="3">
        <f t="shared" si="5"/>
        <v>60</v>
      </c>
      <c r="S12" s="5">
        <f t="shared" si="6"/>
        <v>60</v>
      </c>
    </row>
    <row r="13" spans="2:19" x14ac:dyDescent="0.25">
      <c r="K13" s="1">
        <f t="shared" si="0"/>
        <v>0.21178022276110542</v>
      </c>
      <c r="L13" s="2">
        <f t="shared" si="7"/>
        <v>0.21178022276110542</v>
      </c>
      <c r="M13" s="3">
        <f t="shared" si="1"/>
        <v>0.21178022276110542</v>
      </c>
      <c r="N13" s="2">
        <f t="shared" si="2"/>
        <v>0.21234924808819378</v>
      </c>
      <c r="O13" s="2">
        <f t="shared" si="3"/>
        <v>0.21234924808819378</v>
      </c>
      <c r="P13" s="4">
        <f t="shared" si="4"/>
        <v>0.21234924808819378</v>
      </c>
      <c r="Q13" s="6">
        <v>65</v>
      </c>
      <c r="R13" s="3">
        <f t="shared" si="5"/>
        <v>65</v>
      </c>
      <c r="S13" s="5">
        <f t="shared" si="6"/>
        <v>65</v>
      </c>
    </row>
    <row r="14" spans="2:19" x14ac:dyDescent="0.25">
      <c r="K14" s="1">
        <f t="shared" si="0"/>
        <v>0.21083746940279924</v>
      </c>
      <c r="L14" s="2">
        <f t="shared" si="7"/>
        <v>0.21083746940279924</v>
      </c>
      <c r="M14" s="3">
        <f t="shared" si="1"/>
        <v>0.21083746940279924</v>
      </c>
      <c r="N14" s="2">
        <f t="shared" si="2"/>
        <v>0.21138579592812648</v>
      </c>
      <c r="O14" s="2">
        <f t="shared" si="3"/>
        <v>0.21138579592812648</v>
      </c>
      <c r="P14" s="4">
        <f t="shared" si="4"/>
        <v>0.21138579592812648</v>
      </c>
      <c r="Q14" s="6">
        <v>70</v>
      </c>
      <c r="R14" s="3">
        <f t="shared" si="5"/>
        <v>70</v>
      </c>
      <c r="S14" s="5">
        <f t="shared" si="6"/>
        <v>70</v>
      </c>
    </row>
    <row r="15" spans="2:19" x14ac:dyDescent="0.25">
      <c r="K15" s="1">
        <f t="shared" si="0"/>
        <v>0.20999063773343773</v>
      </c>
      <c r="L15" s="2">
        <f t="shared" si="7"/>
        <v>0.20999063773343773</v>
      </c>
      <c r="M15" s="3">
        <f t="shared" si="1"/>
        <v>0.20999063773343773</v>
      </c>
      <c r="N15" s="2">
        <f t="shared" si="2"/>
        <v>0.21052037148400082</v>
      </c>
      <c r="O15" s="2">
        <f t="shared" si="3"/>
        <v>0.21052037148400082</v>
      </c>
      <c r="P15" s="4">
        <f t="shared" si="4"/>
        <v>0.21052037148400082</v>
      </c>
      <c r="Q15" s="6">
        <v>75</v>
      </c>
      <c r="R15" s="3">
        <f t="shared" si="5"/>
        <v>75</v>
      </c>
      <c r="S15" s="5">
        <f t="shared" si="6"/>
        <v>75</v>
      </c>
    </row>
    <row r="16" spans="2:19" x14ac:dyDescent="0.25">
      <c r="K16" s="1">
        <f t="shared" si="0"/>
        <v>0.20922449232605522</v>
      </c>
      <c r="L16" s="2">
        <f t="shared" si="7"/>
        <v>0.20922449232605522</v>
      </c>
      <c r="M16" s="3">
        <f t="shared" si="1"/>
        <v>0.20922449232605522</v>
      </c>
      <c r="N16" s="2">
        <f t="shared" si="2"/>
        <v>0.20973740482451891</v>
      </c>
      <c r="O16" s="2">
        <f t="shared" si="3"/>
        <v>0.20973740482451891</v>
      </c>
      <c r="P16" s="4">
        <f t="shared" si="4"/>
        <v>0.20973740482451891</v>
      </c>
      <c r="Q16" s="6">
        <v>80</v>
      </c>
      <c r="R16" s="3">
        <f t="shared" si="5"/>
        <v>80</v>
      </c>
      <c r="S16" s="5">
        <f t="shared" si="6"/>
        <v>80</v>
      </c>
    </row>
    <row r="17" spans="2:19" x14ac:dyDescent="0.25">
      <c r="K17" s="1">
        <f t="shared" si="0"/>
        <v>0.20852698366649866</v>
      </c>
      <c r="L17" s="2">
        <f t="shared" si="7"/>
        <v>0.20852698366649866</v>
      </c>
      <c r="M17" s="3">
        <f t="shared" si="1"/>
        <v>0.20852698366649866</v>
      </c>
      <c r="N17" s="2">
        <f t="shared" si="2"/>
        <v>0.20902458188011402</v>
      </c>
      <c r="O17" s="2">
        <f t="shared" si="3"/>
        <v>0.20902458188011402</v>
      </c>
      <c r="P17" s="4">
        <f t="shared" si="4"/>
        <v>0.20902458188011402</v>
      </c>
      <c r="Q17" s="6">
        <v>85</v>
      </c>
      <c r="R17" s="3">
        <f t="shared" si="5"/>
        <v>85</v>
      </c>
      <c r="S17" s="5">
        <f t="shared" si="6"/>
        <v>85</v>
      </c>
    </row>
    <row r="18" spans="2:19" x14ac:dyDescent="0.25">
      <c r="K18" s="1">
        <f t="shared" si="0"/>
        <v>0.20788843977848689</v>
      </c>
      <c r="L18" s="2">
        <f t="shared" si="7"/>
        <v>0.20788843977848689</v>
      </c>
      <c r="M18" s="3">
        <f t="shared" si="1"/>
        <v>0.20788843977848689</v>
      </c>
      <c r="N18" s="2">
        <f t="shared" si="2"/>
        <v>0.20837201831957891</v>
      </c>
      <c r="O18" s="2">
        <f t="shared" si="3"/>
        <v>0.20837201831957891</v>
      </c>
      <c r="P18" s="4">
        <f t="shared" si="4"/>
        <v>0.20837201831957891</v>
      </c>
      <c r="Q18" s="6">
        <v>90</v>
      </c>
      <c r="R18" s="3">
        <f t="shared" si="5"/>
        <v>90</v>
      </c>
      <c r="S18" s="5">
        <f t="shared" si="6"/>
        <v>90</v>
      </c>
    </row>
    <row r="19" spans="2:19" x14ac:dyDescent="0.25">
      <c r="K19" s="1">
        <f t="shared" si="0"/>
        <v>0.20730099518854719</v>
      </c>
      <c r="L19" s="2">
        <f t="shared" si="7"/>
        <v>0.20730099518854719</v>
      </c>
      <c r="M19" s="3">
        <f t="shared" si="1"/>
        <v>0.20730099518854719</v>
      </c>
      <c r="N19" s="2">
        <f t="shared" si="2"/>
        <v>0.20777167597753293</v>
      </c>
      <c r="O19" s="2">
        <f t="shared" si="3"/>
        <v>0.20777167597753293</v>
      </c>
      <c r="P19" s="4">
        <f t="shared" si="4"/>
        <v>0.20777167597753293</v>
      </c>
      <c r="Q19" s="6">
        <v>95</v>
      </c>
      <c r="R19" s="3">
        <f t="shared" si="5"/>
        <v>95</v>
      </c>
      <c r="S19" s="5">
        <f t="shared" si="6"/>
        <v>95</v>
      </c>
    </row>
    <row r="20" spans="2:19" x14ac:dyDescent="0.25">
      <c r="K20" s="1">
        <f t="shared" si="0"/>
        <v>0.20675817904297045</v>
      </c>
      <c r="L20" s="2">
        <f t="shared" si="7"/>
        <v>0.20675817904297045</v>
      </c>
      <c r="M20" s="3">
        <f t="shared" si="1"/>
        <v>0.20675817904297045</v>
      </c>
      <c r="N20" s="2">
        <f t="shared" si="2"/>
        <v>0.20721694192820006</v>
      </c>
      <c r="O20" s="2">
        <f t="shared" si="3"/>
        <v>0.20721694192820006</v>
      </c>
      <c r="P20" s="4">
        <f t="shared" si="4"/>
        <v>0.20721694192820006</v>
      </c>
      <c r="Q20" s="6">
        <v>100</v>
      </c>
      <c r="R20" s="3">
        <f t="shared" si="5"/>
        <v>100</v>
      </c>
      <c r="S20" s="5">
        <f t="shared" si="6"/>
        <v>100</v>
      </c>
    </row>
    <row r="21" spans="2:19" ht="15.75" thickBot="1" x14ac:dyDescent="0.3">
      <c r="K21" s="1">
        <f t="shared" si="0"/>
        <v>0.2062546124784756</v>
      </c>
      <c r="L21" s="14">
        <f t="shared" si="7"/>
        <v>0.2062546124784756</v>
      </c>
      <c r="M21" s="15">
        <f t="shared" si="1"/>
        <v>0.2062546124784756</v>
      </c>
      <c r="N21" s="2">
        <f t="shared" si="2"/>
        <v>0.20670231921163726</v>
      </c>
      <c r="O21" s="14">
        <f t="shared" si="3"/>
        <v>0.20670231921163726</v>
      </c>
      <c r="P21" s="16">
        <f t="shared" si="4"/>
        <v>0.20670231921163726</v>
      </c>
      <c r="Q21" s="7">
        <v>105</v>
      </c>
      <c r="R21" s="15">
        <f t="shared" si="5"/>
        <v>105</v>
      </c>
      <c r="S21" s="17">
        <f t="shared" si="6"/>
        <v>105</v>
      </c>
    </row>
    <row r="22" spans="2:19" x14ac:dyDescent="0.25">
      <c r="K22" s="1">
        <f t="shared" si="0"/>
        <v>0.2057857825703987</v>
      </c>
      <c r="L22" s="2">
        <f t="shared" si="7"/>
        <v>0.2057857825703987</v>
      </c>
      <c r="M22" s="3">
        <f t="shared" si="1"/>
        <v>0.2057857825703987</v>
      </c>
      <c r="N22" s="2">
        <f t="shared" si="2"/>
        <v>0.20622319581879953</v>
      </c>
      <c r="O22" s="2">
        <f t="shared" si="3"/>
        <v>0.20622319581879953</v>
      </c>
      <c r="P22" s="4">
        <f t="shared" si="4"/>
        <v>0.20622319581879953</v>
      </c>
      <c r="Q22" s="6">
        <v>110</v>
      </c>
      <c r="R22" s="3">
        <f t="shared" si="5"/>
        <v>110</v>
      </c>
      <c r="S22" s="5">
        <f t="shared" si="6"/>
        <v>110</v>
      </c>
    </row>
    <row r="23" spans="2:19" ht="15.75" thickBot="1" x14ac:dyDescent="0.3">
      <c r="K23" s="1">
        <f t="shared" si="0"/>
        <v>0.20534787096354093</v>
      </c>
      <c r="L23" s="14">
        <f t="shared" si="7"/>
        <v>0.20534787096354093</v>
      </c>
      <c r="M23" s="15">
        <f t="shared" si="1"/>
        <v>0.20534787096354093</v>
      </c>
      <c r="N23" s="2">
        <f t="shared" si="2"/>
        <v>0.20577566955985974</v>
      </c>
      <c r="O23" s="14">
        <f t="shared" si="3"/>
        <v>0.20577566955985974</v>
      </c>
      <c r="P23" s="16">
        <f t="shared" si="4"/>
        <v>0.20577566955985974</v>
      </c>
      <c r="Q23" s="7">
        <v>115</v>
      </c>
      <c r="R23" s="15">
        <f t="shared" si="5"/>
        <v>115</v>
      </c>
      <c r="S23" s="17">
        <f t="shared" si="6"/>
        <v>115</v>
      </c>
    </row>
    <row r="24" spans="2:19" x14ac:dyDescent="0.25">
      <c r="B24" s="23" t="s">
        <v>14</v>
      </c>
      <c r="C24" s="22" t="s">
        <v>7</v>
      </c>
      <c r="D24" s="22"/>
      <c r="E24" s="22"/>
      <c r="K24" s="1">
        <f t="shared" si="0"/>
        <v>0.20493762221019932</v>
      </c>
      <c r="L24" s="2">
        <f t="shared" si="7"/>
        <v>0.20493762221019932</v>
      </c>
      <c r="M24" s="3">
        <f t="shared" si="1"/>
        <v>0.20493762221019932</v>
      </c>
      <c r="N24" s="2">
        <f t="shared" si="2"/>
        <v>0.20535641351151002</v>
      </c>
      <c r="O24" s="2">
        <f t="shared" si="3"/>
        <v>0.20535641351151002</v>
      </c>
      <c r="P24" s="4">
        <f t="shared" si="4"/>
        <v>0.20535641351151002</v>
      </c>
      <c r="Q24" s="6">
        <v>120</v>
      </c>
      <c r="R24" s="3">
        <f t="shared" si="5"/>
        <v>120</v>
      </c>
      <c r="S24" s="5">
        <f t="shared" si="6"/>
        <v>120</v>
      </c>
    </row>
    <row r="25" spans="2:19" ht="15.75" thickBot="1" x14ac:dyDescent="0.3">
      <c r="B25" s="23"/>
      <c r="C25" s="19"/>
      <c r="D25" s="19" t="s">
        <v>1</v>
      </c>
      <c r="E25" s="19" t="s">
        <v>2</v>
      </c>
      <c r="K25" s="1">
        <f t="shared" si="0"/>
        <v>0.20455224138105513</v>
      </c>
      <c r="L25" s="14">
        <f t="shared" si="7"/>
        <v>0.20455224138105513</v>
      </c>
      <c r="M25" s="15">
        <f t="shared" si="1"/>
        <v>0.20455224138105513</v>
      </c>
      <c r="N25" s="2">
        <f t="shared" si="2"/>
        <v>0.20496257137982607</v>
      </c>
      <c r="O25" s="14">
        <f t="shared" si="3"/>
        <v>0.20496257137982607</v>
      </c>
      <c r="P25" s="16">
        <f t="shared" si="4"/>
        <v>0.20496257137982607</v>
      </c>
      <c r="Q25" s="7">
        <v>125</v>
      </c>
      <c r="R25" s="15">
        <f t="shared" si="5"/>
        <v>125</v>
      </c>
      <c r="S25" s="17">
        <f t="shared" si="6"/>
        <v>125</v>
      </c>
    </row>
    <row r="26" spans="2:19" x14ac:dyDescent="0.25">
      <c r="B26" s="23"/>
      <c r="C26" s="18" t="s">
        <v>9</v>
      </c>
      <c r="D26" s="22">
        <v>32000</v>
      </c>
      <c r="E26" s="22"/>
      <c r="K26" s="1">
        <f t="shared" si="0"/>
        <v>0.20418931355563769</v>
      </c>
      <c r="L26" s="2">
        <f t="shared" si="7"/>
        <v>0.20418931355563769</v>
      </c>
      <c r="M26" s="3">
        <f t="shared" si="1"/>
        <v>0.20418931355563769</v>
      </c>
      <c r="N26" s="2">
        <f t="shared" si="2"/>
        <v>0.20459167522308874</v>
      </c>
      <c r="O26" s="2">
        <f t="shared" si="3"/>
        <v>0.20459167522308874</v>
      </c>
      <c r="P26" s="4">
        <f t="shared" si="4"/>
        <v>0.20459167522308874</v>
      </c>
      <c r="Q26" s="6">
        <v>130</v>
      </c>
      <c r="R26" s="3">
        <f t="shared" si="5"/>
        <v>130</v>
      </c>
      <c r="S26" s="5">
        <f t="shared" si="6"/>
        <v>130</v>
      </c>
    </row>
    <row r="27" spans="2:19" ht="15.75" thickBot="1" x14ac:dyDescent="0.3">
      <c r="B27" s="23"/>
      <c r="C27" s="18" t="s">
        <v>8</v>
      </c>
      <c r="D27" s="22">
        <f>(1-6.873*0.000001*D26)^4.26</f>
        <v>0.34711613692395921</v>
      </c>
      <c r="E27" s="22"/>
      <c r="K27" s="1">
        <f t="shared" ref="K27:K38" si="8">RoC/sig/SQRT(2*Q27/ro/SQRT(CD0_50/K))+1/sig/LOD_50</f>
        <v>0.20384673987317001</v>
      </c>
      <c r="L27" s="14">
        <f t="shared" ref="L27:L38" si="9">K27*W50_map</f>
        <v>0.20384673987317001</v>
      </c>
      <c r="M27" s="15">
        <f t="shared" ref="M27:M38" si="10">L27*T50_map</f>
        <v>0.20384673987317001</v>
      </c>
      <c r="N27" s="2">
        <f t="shared" ref="N27:N38" si="11">RoC/sig/SQRT(2*Q27/ro/SQRT(CD0_76/K))+1/sig/LOD_76</f>
        <v>0.20424158009858165</v>
      </c>
      <c r="O27" s="14">
        <f t="shared" ref="O27:O38" si="12">N27*W76_map</f>
        <v>0.20424158009858165</v>
      </c>
      <c r="P27" s="16">
        <f t="shared" ref="P27:P38" si="13">O27*T76_map</f>
        <v>0.20424158009858165</v>
      </c>
      <c r="Q27" s="7">
        <v>135</v>
      </c>
      <c r="R27" s="15">
        <f t="shared" ref="R27:R38" si="14">Q27*W50_map</f>
        <v>135</v>
      </c>
      <c r="S27" s="17">
        <f t="shared" ref="S27:S38" si="15">Q27*W76_map</f>
        <v>135</v>
      </c>
    </row>
    <row r="28" spans="2:19" x14ac:dyDescent="0.25">
      <c r="B28" s="23"/>
      <c r="C28" s="19" t="s">
        <v>10</v>
      </c>
      <c r="D28" s="20">
        <v>15.5</v>
      </c>
      <c r="E28" s="20">
        <v>15.5</v>
      </c>
      <c r="K28" s="1">
        <f t="shared" si="8"/>
        <v>0.203522686262993</v>
      </c>
      <c r="L28" s="2">
        <f t="shared" si="9"/>
        <v>0.203522686262993</v>
      </c>
      <c r="M28" s="3">
        <f t="shared" si="10"/>
        <v>0.203522686262993</v>
      </c>
      <c r="N28" s="2">
        <f t="shared" si="11"/>
        <v>0.20391041166735635</v>
      </c>
      <c r="O28" s="2">
        <f t="shared" si="12"/>
        <v>0.20391041166735635</v>
      </c>
      <c r="P28" s="4">
        <f t="shared" si="13"/>
        <v>0.20391041166735635</v>
      </c>
      <c r="Q28" s="6">
        <v>140</v>
      </c>
      <c r="R28" s="3">
        <f t="shared" si="14"/>
        <v>140</v>
      </c>
      <c r="S28" s="5">
        <f t="shared" si="15"/>
        <v>140</v>
      </c>
    </row>
    <row r="29" spans="2:19" ht="15.75" thickBot="1" x14ac:dyDescent="0.3">
      <c r="B29" s="23"/>
      <c r="C29" s="19" t="s">
        <v>0</v>
      </c>
      <c r="D29" s="20">
        <v>1.6669045030267535E-2</v>
      </c>
      <c r="E29" s="20">
        <v>1.8181888339541302E-2</v>
      </c>
      <c r="K29" s="1">
        <f t="shared" si="8"/>
        <v>0.20321554198665159</v>
      </c>
      <c r="L29" s="14">
        <f t="shared" si="9"/>
        <v>0.20321554198665159</v>
      </c>
      <c r="M29" s="15">
        <f t="shared" si="10"/>
        <v>0.20321554198665159</v>
      </c>
      <c r="N29" s="2">
        <f t="shared" si="11"/>
        <v>0.2035965238260814</v>
      </c>
      <c r="O29" s="14">
        <f t="shared" si="12"/>
        <v>0.2035965238260814</v>
      </c>
      <c r="P29" s="16">
        <f t="shared" si="13"/>
        <v>0.2035965238260814</v>
      </c>
      <c r="Q29" s="7">
        <v>145</v>
      </c>
      <c r="R29" s="15">
        <f t="shared" si="14"/>
        <v>145</v>
      </c>
      <c r="S29" s="17">
        <f t="shared" si="15"/>
        <v>145</v>
      </c>
    </row>
    <row r="30" spans="2:19" x14ac:dyDescent="0.25">
      <c r="B30" s="23"/>
      <c r="C30" s="19" t="s">
        <v>11</v>
      </c>
      <c r="D30" s="24">
        <v>5.67E-2</v>
      </c>
      <c r="E30" s="25"/>
      <c r="K30" s="1">
        <f t="shared" si="8"/>
        <v>0.20292388584706395</v>
      </c>
      <c r="L30" s="2">
        <f t="shared" si="9"/>
        <v>0.20292388584706395</v>
      </c>
      <c r="M30" s="3">
        <f t="shared" si="10"/>
        <v>0.20292388584706395</v>
      </c>
      <c r="N30" s="2">
        <f t="shared" si="11"/>
        <v>0.20329846417431047</v>
      </c>
      <c r="O30" s="2">
        <f t="shared" si="12"/>
        <v>0.20329846417431047</v>
      </c>
      <c r="P30" s="4">
        <f t="shared" si="13"/>
        <v>0.20329846417431047</v>
      </c>
      <c r="Q30" s="6">
        <v>150</v>
      </c>
      <c r="R30" s="3">
        <f t="shared" si="14"/>
        <v>150</v>
      </c>
      <c r="S30" s="5">
        <f t="shared" si="15"/>
        <v>150</v>
      </c>
    </row>
    <row r="31" spans="2:19" ht="15.75" thickBot="1" x14ac:dyDescent="0.3">
      <c r="B31" s="23"/>
      <c r="C31" s="19" t="s">
        <v>12</v>
      </c>
      <c r="D31" s="22">
        <f>0.002297*D27</f>
        <v>7.9732576651433431E-4</v>
      </c>
      <c r="E31" s="22"/>
      <c r="K31" s="1">
        <f t="shared" si="8"/>
        <v>0.20264645844348728</v>
      </c>
      <c r="L31" s="14">
        <f t="shared" si="9"/>
        <v>0.20264645844348728</v>
      </c>
      <c r="M31" s="15">
        <f t="shared" si="10"/>
        <v>0.20264645844348728</v>
      </c>
      <c r="N31" s="2">
        <f t="shared" si="11"/>
        <v>0.20301494566028677</v>
      </c>
      <c r="O31" s="14">
        <f t="shared" si="12"/>
        <v>0.20301494566028677</v>
      </c>
      <c r="P31" s="16">
        <f t="shared" si="13"/>
        <v>0.20301494566028677</v>
      </c>
      <c r="Q31" s="7">
        <v>155</v>
      </c>
      <c r="R31" s="15">
        <f t="shared" si="14"/>
        <v>155</v>
      </c>
      <c r="S31" s="17">
        <f t="shared" si="15"/>
        <v>155</v>
      </c>
    </row>
    <row r="32" spans="2:19" x14ac:dyDescent="0.25">
      <c r="B32" s="23"/>
      <c r="C32" s="21" t="s">
        <v>13</v>
      </c>
      <c r="D32" s="22">
        <f>300/60</f>
        <v>5</v>
      </c>
      <c r="E32" s="22"/>
      <c r="K32" s="1">
        <f t="shared" si="8"/>
        <v>0.20238213923412884</v>
      </c>
      <c r="L32" s="2">
        <f t="shared" si="9"/>
        <v>0.20238213923412884</v>
      </c>
      <c r="M32" s="3">
        <f t="shared" si="10"/>
        <v>0.20238213923412884</v>
      </c>
      <c r="N32" s="2">
        <f t="shared" si="11"/>
        <v>0.20274482313994785</v>
      </c>
      <c r="O32" s="2">
        <f t="shared" si="12"/>
        <v>0.20274482313994785</v>
      </c>
      <c r="P32" s="4">
        <f t="shared" si="13"/>
        <v>0.20274482313994785</v>
      </c>
      <c r="Q32" s="6">
        <v>160</v>
      </c>
      <c r="R32" s="3">
        <f t="shared" si="14"/>
        <v>160</v>
      </c>
      <c r="S32" s="5">
        <f t="shared" si="15"/>
        <v>160</v>
      </c>
    </row>
    <row r="33" spans="11:19" ht="15.75" thickBot="1" x14ac:dyDescent="0.3">
      <c r="K33" s="1">
        <f t="shared" si="8"/>
        <v>0.20212992745190295</v>
      </c>
      <c r="L33" s="14">
        <f t="shared" si="9"/>
        <v>0.20212992745190295</v>
      </c>
      <c r="M33" s="15">
        <f t="shared" si="10"/>
        <v>0.20212992745190295</v>
      </c>
      <c r="N33" s="2">
        <f t="shared" si="11"/>
        <v>0.20248707387367471</v>
      </c>
      <c r="O33" s="14">
        <f t="shared" si="12"/>
        <v>0.20248707387367471</v>
      </c>
      <c r="P33" s="16">
        <f t="shared" si="13"/>
        <v>0.20248707387367471</v>
      </c>
      <c r="Q33" s="7">
        <v>165</v>
      </c>
      <c r="R33" s="15">
        <f t="shared" si="14"/>
        <v>165</v>
      </c>
      <c r="S33" s="17">
        <f t="shared" si="15"/>
        <v>165</v>
      </c>
    </row>
    <row r="34" spans="11:19" x14ac:dyDescent="0.25">
      <c r="K34" s="1">
        <f t="shared" si="8"/>
        <v>0.20188892613102005</v>
      </c>
      <c r="L34" s="2">
        <f t="shared" si="9"/>
        <v>0.20188892613102005</v>
      </c>
      <c r="M34" s="3">
        <f t="shared" si="10"/>
        <v>0.20188892613102005</v>
      </c>
      <c r="N34" s="2">
        <f t="shared" si="11"/>
        <v>0.20224078120217379</v>
      </c>
      <c r="O34" s="2">
        <f t="shared" si="12"/>
        <v>0.20224078120217379</v>
      </c>
      <c r="P34" s="4">
        <f t="shared" si="13"/>
        <v>0.20224078120217379</v>
      </c>
      <c r="Q34" s="6">
        <v>170</v>
      </c>
      <c r="R34" s="3">
        <f t="shared" si="14"/>
        <v>170</v>
      </c>
      <c r="S34" s="5">
        <f t="shared" si="15"/>
        <v>170</v>
      </c>
    </row>
    <row r="35" spans="11:19" ht="15.75" thickBot="1" x14ac:dyDescent="0.3">
      <c r="K35" s="1">
        <f t="shared" si="8"/>
        <v>0.20165832866235939</v>
      </c>
      <c r="L35" s="14">
        <f t="shared" si="9"/>
        <v>0.20165832866235939</v>
      </c>
      <c r="M35" s="15">
        <f t="shared" si="10"/>
        <v>0.20165832866235939</v>
      </c>
      <c r="N35" s="2">
        <f t="shared" si="11"/>
        <v>0.20200512080666341</v>
      </c>
      <c r="O35" s="14">
        <f t="shared" si="12"/>
        <v>0.20200512080666341</v>
      </c>
      <c r="P35" s="16">
        <f t="shared" si="13"/>
        <v>0.20200512080666341</v>
      </c>
      <c r="Q35" s="7">
        <v>175</v>
      </c>
      <c r="R35" s="15">
        <f t="shared" si="14"/>
        <v>175</v>
      </c>
      <c r="S35" s="17">
        <f t="shared" si="15"/>
        <v>175</v>
      </c>
    </row>
    <row r="36" spans="11:19" x14ac:dyDescent="0.25">
      <c r="K36" s="1">
        <f t="shared" si="8"/>
        <v>0.20143740741772173</v>
      </c>
      <c r="L36" s="2">
        <f t="shared" si="9"/>
        <v>0.20143740741772173</v>
      </c>
      <c r="M36" s="3">
        <f t="shared" si="10"/>
        <v>0.20143740741772173</v>
      </c>
      <c r="N36" s="2">
        <f t="shared" si="11"/>
        <v>0.20177934908336417</v>
      </c>
      <c r="O36" s="2">
        <f t="shared" si="12"/>
        <v>0.20177934908336417</v>
      </c>
      <c r="P36" s="4">
        <f t="shared" si="13"/>
        <v>0.20177934908336417</v>
      </c>
      <c r="Q36" s="6">
        <v>180</v>
      </c>
      <c r="R36" s="3">
        <f t="shared" si="14"/>
        <v>180</v>
      </c>
      <c r="S36" s="5">
        <f t="shared" si="15"/>
        <v>180</v>
      </c>
    </row>
    <row r="37" spans="11:19" ht="15.75" thickBot="1" x14ac:dyDescent="0.3">
      <c r="K37" s="1">
        <f t="shared" si="8"/>
        <v>0.20122550407694503</v>
      </c>
      <c r="L37" s="14">
        <f t="shared" si="9"/>
        <v>0.20122550407694503</v>
      </c>
      <c r="M37" s="15">
        <f t="shared" si="10"/>
        <v>0.20122550407694503</v>
      </c>
      <c r="N37" s="2">
        <f t="shared" si="11"/>
        <v>0.20156279325823978</v>
      </c>
      <c r="O37" s="14">
        <f t="shared" si="12"/>
        <v>0.20156279325823978</v>
      </c>
      <c r="P37" s="16">
        <f t="shared" si="13"/>
        <v>0.20156279325823978</v>
      </c>
      <c r="Q37" s="7">
        <v>185</v>
      </c>
      <c r="R37" s="15">
        <f t="shared" si="14"/>
        <v>185</v>
      </c>
      <c r="S37" s="17">
        <f t="shared" si="15"/>
        <v>185</v>
      </c>
    </row>
    <row r="38" spans="11:19" x14ac:dyDescent="0.25">
      <c r="K38" s="1">
        <f t="shared" si="8"/>
        <v>0.20102202136460401</v>
      </c>
      <c r="L38" s="2">
        <f t="shared" si="9"/>
        <v>0.20102202136460401</v>
      </c>
      <c r="M38" s="3">
        <f t="shared" si="10"/>
        <v>0.20102202136460401</v>
      </c>
      <c r="N38" s="2">
        <f t="shared" si="11"/>
        <v>0.20135484294227005</v>
      </c>
      <c r="O38" s="2">
        <f t="shared" si="12"/>
        <v>0.20135484294227005</v>
      </c>
      <c r="P38" s="4">
        <f t="shared" si="13"/>
        <v>0.20135484294227005</v>
      </c>
      <c r="Q38" s="6">
        <v>190</v>
      </c>
      <c r="R38" s="3">
        <f t="shared" si="14"/>
        <v>190</v>
      </c>
      <c r="S38" s="5">
        <f t="shared" si="15"/>
        <v>190</v>
      </c>
    </row>
    <row r="56" spans="2:5" x14ac:dyDescent="0.25">
      <c r="B56" s="23" t="s">
        <v>16</v>
      </c>
      <c r="C56" s="22" t="s">
        <v>7</v>
      </c>
      <c r="D56" s="22"/>
      <c r="E56" s="22"/>
    </row>
    <row r="57" spans="2:5" x14ac:dyDescent="0.25">
      <c r="B57" s="23"/>
      <c r="C57" s="19"/>
      <c r="D57" s="19" t="s">
        <v>1</v>
      </c>
      <c r="E57" s="19" t="s">
        <v>2</v>
      </c>
    </row>
    <row r="58" spans="2:5" x14ac:dyDescent="0.25">
      <c r="B58" s="23"/>
      <c r="C58" s="18" t="s">
        <v>9</v>
      </c>
      <c r="D58" s="22">
        <v>32000</v>
      </c>
      <c r="E58" s="22"/>
    </row>
    <row r="59" spans="2:5" x14ac:dyDescent="0.25">
      <c r="B59" s="23"/>
      <c r="C59" s="18" t="s">
        <v>8</v>
      </c>
      <c r="D59" s="22">
        <f>(1-6.873*0.000001*D58)^4.26</f>
        <v>0.34711613692395921</v>
      </c>
      <c r="E59" s="22"/>
    </row>
    <row r="60" spans="2:5" x14ac:dyDescent="0.25">
      <c r="B60" s="23"/>
      <c r="C60" s="19" t="s">
        <v>10</v>
      </c>
      <c r="D60" s="20">
        <v>15.5</v>
      </c>
      <c r="E60" s="20">
        <v>15.5</v>
      </c>
    </row>
    <row r="61" spans="2:5" x14ac:dyDescent="0.25">
      <c r="B61" s="23"/>
      <c r="C61" s="19" t="s">
        <v>0</v>
      </c>
      <c r="D61" s="20">
        <v>1.6669045030267535E-2</v>
      </c>
      <c r="E61" s="20">
        <v>1.8181888339541302E-2</v>
      </c>
    </row>
    <row r="62" spans="2:5" x14ac:dyDescent="0.25">
      <c r="B62" s="23"/>
      <c r="C62" s="19" t="s">
        <v>11</v>
      </c>
      <c r="D62" s="22">
        <v>6.3219441148717109E-2</v>
      </c>
      <c r="E62" s="22"/>
    </row>
    <row r="63" spans="2:5" x14ac:dyDescent="0.25">
      <c r="B63" s="23"/>
      <c r="C63" s="19" t="s">
        <v>12</v>
      </c>
      <c r="D63" s="22">
        <f>0.002297*D59</f>
        <v>7.9732576651433431E-4</v>
      </c>
      <c r="E63" s="22"/>
    </row>
    <row r="64" spans="2:5" x14ac:dyDescent="0.25">
      <c r="B64" s="23"/>
      <c r="C64" s="21" t="s">
        <v>13</v>
      </c>
      <c r="D64" s="22">
        <f>300/60</f>
        <v>5</v>
      </c>
      <c r="E64" s="22"/>
    </row>
    <row r="84" spans="2:5" x14ac:dyDescent="0.25">
      <c r="B84" s="26" t="s">
        <v>17</v>
      </c>
      <c r="C84" s="22" t="s">
        <v>7</v>
      </c>
      <c r="D84" s="22"/>
      <c r="E84" s="22"/>
    </row>
    <row r="85" spans="2:5" x14ac:dyDescent="0.25">
      <c r="B85" s="26"/>
      <c r="C85" s="19"/>
      <c r="D85" s="19" t="s">
        <v>1</v>
      </c>
      <c r="E85" s="19" t="s">
        <v>2</v>
      </c>
    </row>
    <row r="86" spans="2:5" x14ac:dyDescent="0.25">
      <c r="B86" s="26"/>
      <c r="C86" s="18" t="s">
        <v>9</v>
      </c>
      <c r="D86" s="22">
        <v>40000</v>
      </c>
      <c r="E86" s="22"/>
    </row>
    <row r="87" spans="2:5" x14ac:dyDescent="0.25">
      <c r="B87" s="26"/>
      <c r="C87" s="18" t="s">
        <v>8</v>
      </c>
      <c r="D87" s="22">
        <f>D91/0.002378</f>
        <v>0.24684608915054668</v>
      </c>
      <c r="E87" s="22"/>
    </row>
    <row r="88" spans="2:5" x14ac:dyDescent="0.25">
      <c r="B88" s="26"/>
      <c r="C88" s="19" t="s">
        <v>10</v>
      </c>
      <c r="D88" s="20">
        <v>15.5</v>
      </c>
      <c r="E88" s="20">
        <v>15.5</v>
      </c>
    </row>
    <row r="89" spans="2:5" x14ac:dyDescent="0.25">
      <c r="B89" s="26"/>
      <c r="C89" s="19" t="s">
        <v>0</v>
      </c>
      <c r="D89" s="20">
        <v>1.6669045030267535E-2</v>
      </c>
      <c r="E89" s="20">
        <v>1.8181888339541302E-2</v>
      </c>
    </row>
    <row r="90" spans="2:5" x14ac:dyDescent="0.25">
      <c r="B90" s="26"/>
      <c r="C90" s="19" t="s">
        <v>11</v>
      </c>
      <c r="D90" s="22">
        <v>6.3219441148717109E-2</v>
      </c>
      <c r="E90" s="22"/>
    </row>
    <row r="91" spans="2:5" x14ac:dyDescent="0.25">
      <c r="B91" s="26"/>
      <c r="C91" s="19" t="s">
        <v>12</v>
      </c>
      <c r="D91" s="22">
        <v>5.8699999999999996E-4</v>
      </c>
      <c r="E91" s="22"/>
    </row>
    <row r="92" spans="2:5" x14ac:dyDescent="0.25">
      <c r="B92" s="26"/>
      <c r="C92" s="21"/>
      <c r="D92" s="22"/>
      <c r="E92" s="22"/>
    </row>
    <row r="115" spans="2:5" x14ac:dyDescent="0.25">
      <c r="B115" s="27" t="s">
        <v>18</v>
      </c>
      <c r="C115" s="22" t="s">
        <v>7</v>
      </c>
      <c r="D115" s="22"/>
      <c r="E115" s="22"/>
    </row>
    <row r="116" spans="2:5" x14ac:dyDescent="0.25">
      <c r="B116" s="27"/>
      <c r="C116" s="19"/>
      <c r="D116" s="19" t="s">
        <v>1</v>
      </c>
      <c r="E116" s="19" t="s">
        <v>2</v>
      </c>
    </row>
    <row r="117" spans="2:5" x14ac:dyDescent="0.25">
      <c r="B117" s="27"/>
      <c r="C117" s="18" t="s">
        <v>9</v>
      </c>
      <c r="D117" s="22">
        <v>45000</v>
      </c>
      <c r="E117" s="22"/>
    </row>
    <row r="118" spans="2:5" x14ac:dyDescent="0.25">
      <c r="B118" s="27"/>
      <c r="C118" s="18" t="s">
        <v>8</v>
      </c>
      <c r="D118" s="22">
        <f>D122/0.002378</f>
        <v>0.19428090832632466</v>
      </c>
      <c r="E118" s="22"/>
    </row>
    <row r="119" spans="2:5" x14ac:dyDescent="0.25">
      <c r="B119" s="27"/>
      <c r="C119" s="19" t="s">
        <v>10</v>
      </c>
      <c r="D119" s="20">
        <v>15.5</v>
      </c>
      <c r="E119" s="20">
        <v>15.5</v>
      </c>
    </row>
    <row r="120" spans="2:5" x14ac:dyDescent="0.25">
      <c r="B120" s="27"/>
      <c r="C120" s="19" t="s">
        <v>0</v>
      </c>
      <c r="D120" s="20">
        <v>1.6669045030267535E-2</v>
      </c>
      <c r="E120" s="20">
        <v>1.8181888339541302E-2</v>
      </c>
    </row>
    <row r="121" spans="2:5" x14ac:dyDescent="0.25">
      <c r="B121" s="27"/>
      <c r="C121" s="19" t="s">
        <v>11</v>
      </c>
      <c r="D121" s="22">
        <v>5.9832685372892984E-2</v>
      </c>
      <c r="E121" s="22"/>
    </row>
    <row r="122" spans="2:5" x14ac:dyDescent="0.25">
      <c r="B122" s="27"/>
      <c r="C122" s="19" t="s">
        <v>12</v>
      </c>
      <c r="D122" s="22">
        <v>4.6200000000000001E-4</v>
      </c>
      <c r="E122" s="22"/>
    </row>
    <row r="123" spans="2:5" x14ac:dyDescent="0.25">
      <c r="B123" s="27"/>
      <c r="C123" s="21"/>
      <c r="D123" s="22"/>
      <c r="E123" s="22"/>
    </row>
    <row r="143" spans="2:5" x14ac:dyDescent="0.25">
      <c r="B143" s="27" t="s">
        <v>19</v>
      </c>
      <c r="C143" s="22" t="s">
        <v>7</v>
      </c>
      <c r="D143" s="22"/>
      <c r="E143" s="22"/>
    </row>
    <row r="144" spans="2:5" x14ac:dyDescent="0.25">
      <c r="B144" s="27"/>
      <c r="C144" s="19"/>
      <c r="D144" s="19" t="s">
        <v>1</v>
      </c>
      <c r="E144" s="19" t="s">
        <v>2</v>
      </c>
    </row>
    <row r="145" spans="2:5" x14ac:dyDescent="0.25">
      <c r="B145" s="27"/>
      <c r="C145" s="18" t="s">
        <v>9</v>
      </c>
      <c r="D145" s="22">
        <v>50000</v>
      </c>
      <c r="E145" s="22"/>
    </row>
    <row r="146" spans="2:5" x14ac:dyDescent="0.25">
      <c r="B146" s="27"/>
      <c r="C146" s="18" t="s">
        <v>8</v>
      </c>
      <c r="D146" s="22">
        <f>D150/0.002378</f>
        <v>0.15306980656013458</v>
      </c>
      <c r="E146" s="22"/>
    </row>
    <row r="147" spans="2:5" x14ac:dyDescent="0.25">
      <c r="B147" s="27"/>
      <c r="C147" s="19" t="s">
        <v>10</v>
      </c>
      <c r="D147" s="20">
        <v>15.5</v>
      </c>
      <c r="E147" s="20">
        <v>15.5</v>
      </c>
    </row>
    <row r="148" spans="2:5" x14ac:dyDescent="0.25">
      <c r="B148" s="27"/>
      <c r="C148" s="19" t="s">
        <v>0</v>
      </c>
      <c r="D148" s="20">
        <v>1.6669045030267535E-2</v>
      </c>
      <c r="E148" s="20">
        <v>1.8181888339541302E-2</v>
      </c>
    </row>
    <row r="149" spans="2:5" x14ac:dyDescent="0.25">
      <c r="B149" s="27"/>
      <c r="C149" s="19" t="s">
        <v>11</v>
      </c>
      <c r="D149" s="24">
        <v>5.67E-2</v>
      </c>
      <c r="E149" s="25"/>
    </row>
    <row r="150" spans="2:5" x14ac:dyDescent="0.25">
      <c r="B150" s="27"/>
      <c r="C150" s="19" t="s">
        <v>12</v>
      </c>
      <c r="D150" s="22">
        <v>3.6400000000000001E-4</v>
      </c>
      <c r="E150" s="22"/>
    </row>
    <row r="151" spans="2:5" x14ac:dyDescent="0.25">
      <c r="B151" s="27"/>
      <c r="C151" s="21"/>
      <c r="D151" s="22"/>
      <c r="E151" s="22"/>
    </row>
  </sheetData>
  <mergeCells count="42">
    <mergeCell ref="B143:B151"/>
    <mergeCell ref="C143:E143"/>
    <mergeCell ref="D145:E145"/>
    <mergeCell ref="D146:E146"/>
    <mergeCell ref="D149:E149"/>
    <mergeCell ref="D150:E150"/>
    <mergeCell ref="D151:E151"/>
    <mergeCell ref="B115:B123"/>
    <mergeCell ref="C115:E115"/>
    <mergeCell ref="D117:E117"/>
    <mergeCell ref="D118:E118"/>
    <mergeCell ref="D121:E121"/>
    <mergeCell ref="D122:E122"/>
    <mergeCell ref="D123:E123"/>
    <mergeCell ref="B84:B92"/>
    <mergeCell ref="C84:E84"/>
    <mergeCell ref="D86:E86"/>
    <mergeCell ref="D87:E87"/>
    <mergeCell ref="D90:E90"/>
    <mergeCell ref="D91:E91"/>
    <mergeCell ref="D92:E92"/>
    <mergeCell ref="B56:B64"/>
    <mergeCell ref="C56:E56"/>
    <mergeCell ref="D58:E58"/>
    <mergeCell ref="D59:E59"/>
    <mergeCell ref="D62:E62"/>
    <mergeCell ref="D63:E63"/>
    <mergeCell ref="D64:E64"/>
    <mergeCell ref="B24:B32"/>
    <mergeCell ref="C24:E24"/>
    <mergeCell ref="D26:E26"/>
    <mergeCell ref="D27:E27"/>
    <mergeCell ref="D30:E30"/>
    <mergeCell ref="D31:E31"/>
    <mergeCell ref="D32:E32"/>
    <mergeCell ref="B2:B10"/>
    <mergeCell ref="C2:E2"/>
    <mergeCell ref="D4:E4"/>
    <mergeCell ref="D5:E5"/>
    <mergeCell ref="D8:E8"/>
    <mergeCell ref="D9:E9"/>
    <mergeCell ref="D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4271-8BBE-4864-A365-47FF716523C0}">
  <dimension ref="B1:P152"/>
  <sheetViews>
    <sheetView workbookViewId="0">
      <selection activeCell="R13" sqref="R13"/>
    </sheetView>
  </sheetViews>
  <sheetFormatPr defaultRowHeight="15" x14ac:dyDescent="0.25"/>
  <sheetData>
    <row r="1" spans="2:16" ht="15.75" thickBot="1" x14ac:dyDescent="0.3">
      <c r="H1" s="8" t="s">
        <v>1</v>
      </c>
      <c r="I1" s="9" t="s">
        <v>6</v>
      </c>
      <c r="J1" s="9" t="s">
        <v>21</v>
      </c>
      <c r="K1" s="9" t="s">
        <v>2</v>
      </c>
      <c r="L1" s="9" t="s">
        <v>6</v>
      </c>
      <c r="M1" s="9" t="s">
        <v>20</v>
      </c>
      <c r="N1" s="9" t="s">
        <v>3</v>
      </c>
      <c r="O1" s="9" t="s">
        <v>4</v>
      </c>
      <c r="P1" s="10" t="s">
        <v>5</v>
      </c>
    </row>
    <row r="2" spans="2:16" x14ac:dyDescent="0.25">
      <c r="H2" s="1">
        <f>RoC/sig/SQRT(2*N2/ro/SQRT(CD0_50/K_low))+1/sig/LOD_50_low</f>
        <v>0.25103554826132835</v>
      </c>
      <c r="I2" s="2">
        <f t="shared" ref="I2:I26" si="0">H2*W50_map</f>
        <v>0.25103554826132835</v>
      </c>
      <c r="J2" s="3">
        <f>I2*T50_map</f>
        <v>0.25103554826132835</v>
      </c>
      <c r="K2" s="2">
        <f t="shared" ref="K2:K26" si="1">RoC/sig/SQRT(2*N2/ro/SQRT(CD0_76/K_low))+1/sig/LOD_76_low</f>
        <v>0.25246645139923379</v>
      </c>
      <c r="L2" s="2">
        <f t="shared" ref="L2:L26" si="2">K2*W76_map</f>
        <v>0.25246645139923379</v>
      </c>
      <c r="M2" s="4">
        <f t="shared" ref="M2:M26" si="3">L2*T76_map</f>
        <v>0.25246645139923379</v>
      </c>
      <c r="N2" s="2">
        <v>10</v>
      </c>
      <c r="O2" s="3">
        <f t="shared" ref="O2:O26" si="4">N2*W50_map</f>
        <v>10</v>
      </c>
      <c r="P2" s="5">
        <f t="shared" ref="P2:P26" si="5">N2*W76_map</f>
        <v>10</v>
      </c>
    </row>
    <row r="3" spans="2:16" x14ac:dyDescent="0.25">
      <c r="B3" s="23" t="s">
        <v>15</v>
      </c>
      <c r="C3" s="22" t="s">
        <v>7</v>
      </c>
      <c r="D3" s="22"/>
      <c r="E3" s="22"/>
      <c r="H3" s="1">
        <f>RoC/sig/SQRT(2*N3/ro/SQRT(CD0_50/K_low))+1/sig/LOD_50_low</f>
        <v>0.23907620642632768</v>
      </c>
      <c r="I3" s="2">
        <f t="shared" si="0"/>
        <v>0.23907620642632768</v>
      </c>
      <c r="J3" s="3">
        <f t="shared" ref="J2:J26" si="6">I3*T50_map</f>
        <v>0.23907620642632768</v>
      </c>
      <c r="K3" s="2">
        <f t="shared" si="1"/>
        <v>0.24024453394606626</v>
      </c>
      <c r="L3" s="2">
        <f t="shared" si="2"/>
        <v>0.24024453394606626</v>
      </c>
      <c r="M3" s="4">
        <f t="shared" si="3"/>
        <v>0.24024453394606626</v>
      </c>
      <c r="N3" s="6">
        <v>15</v>
      </c>
      <c r="O3" s="3">
        <f t="shared" si="4"/>
        <v>15</v>
      </c>
      <c r="P3" s="5">
        <f t="shared" si="5"/>
        <v>15</v>
      </c>
    </row>
    <row r="4" spans="2:16" x14ac:dyDescent="0.25">
      <c r="B4" s="23"/>
      <c r="C4" s="19"/>
      <c r="D4" s="19" t="s">
        <v>1</v>
      </c>
      <c r="E4" s="19" t="s">
        <v>2</v>
      </c>
      <c r="H4" s="1">
        <f t="shared" ref="H2:H26" si="7">RoC/sig/SQRT(2*N4/ro/SQRT(CD0_50/K_low))+1/sig/LOD_50_low</f>
        <v>0.2319470204145305</v>
      </c>
      <c r="I4" s="2">
        <f t="shared" si="0"/>
        <v>0.2319470204145305</v>
      </c>
      <c r="J4" s="3">
        <f t="shared" si="6"/>
        <v>0.2319470204145305</v>
      </c>
      <c r="K4" s="2">
        <f t="shared" si="1"/>
        <v>0.23295882172656457</v>
      </c>
      <c r="L4" s="2">
        <f t="shared" si="2"/>
        <v>0.23295882172656457</v>
      </c>
      <c r="M4" s="4">
        <f t="shared" si="3"/>
        <v>0.23295882172656457</v>
      </c>
      <c r="N4" s="6">
        <v>20</v>
      </c>
      <c r="O4" s="3">
        <f t="shared" si="4"/>
        <v>20</v>
      </c>
      <c r="P4" s="5">
        <f t="shared" si="5"/>
        <v>20</v>
      </c>
    </row>
    <row r="5" spans="2:16" x14ac:dyDescent="0.25">
      <c r="B5" s="23"/>
      <c r="C5" s="18" t="s">
        <v>9</v>
      </c>
      <c r="D5" s="22">
        <v>32000</v>
      </c>
      <c r="E5" s="22"/>
      <c r="H5" s="1">
        <f t="shared" si="7"/>
        <v>0.22708182601356205</v>
      </c>
      <c r="I5" s="2">
        <f t="shared" si="0"/>
        <v>0.22708182601356205</v>
      </c>
      <c r="J5" s="3">
        <f t="shared" si="6"/>
        <v>0.22708182601356205</v>
      </c>
      <c r="K5" s="2">
        <f t="shared" si="1"/>
        <v>0.22798680861893472</v>
      </c>
      <c r="L5" s="2">
        <f t="shared" si="2"/>
        <v>0.22798680861893472</v>
      </c>
      <c r="M5" s="4">
        <f t="shared" si="3"/>
        <v>0.22798680861893472</v>
      </c>
      <c r="N5" s="6">
        <v>25</v>
      </c>
      <c r="O5" s="3">
        <f t="shared" si="4"/>
        <v>25</v>
      </c>
      <c r="P5" s="5">
        <f t="shared" si="5"/>
        <v>25</v>
      </c>
    </row>
    <row r="6" spans="2:16" x14ac:dyDescent="0.25">
      <c r="B6" s="23"/>
      <c r="C6" s="18" t="s">
        <v>8</v>
      </c>
      <c r="D6" s="22">
        <f>(1-6.873*0.000001*D5)^4.26</f>
        <v>0.34711613692395921</v>
      </c>
      <c r="E6" s="22"/>
      <c r="H6" s="1">
        <f t="shared" si="7"/>
        <v>0.22349048870447358</v>
      </c>
      <c r="I6" s="2">
        <f t="shared" si="0"/>
        <v>0.22349048870447358</v>
      </c>
      <c r="J6" s="3">
        <f t="shared" si="6"/>
        <v>0.22349048870447358</v>
      </c>
      <c r="K6" s="2">
        <f t="shared" si="1"/>
        <v>0.2243166210163276</v>
      </c>
      <c r="L6" s="2">
        <f t="shared" si="2"/>
        <v>0.2243166210163276</v>
      </c>
      <c r="M6" s="4">
        <f t="shared" si="3"/>
        <v>0.2243166210163276</v>
      </c>
      <c r="N6" s="6">
        <v>30</v>
      </c>
      <c r="O6" s="3">
        <f t="shared" si="4"/>
        <v>30</v>
      </c>
      <c r="P6" s="5">
        <f t="shared" si="5"/>
        <v>30</v>
      </c>
    </row>
    <row r="7" spans="2:16" x14ac:dyDescent="0.25">
      <c r="B7" s="23"/>
      <c r="C7" s="19" t="s">
        <v>10</v>
      </c>
      <c r="D7" s="20">
        <v>15.5</v>
      </c>
      <c r="E7" s="20">
        <v>15.5</v>
      </c>
      <c r="H7" s="1">
        <f t="shared" si="7"/>
        <v>0.22069930297178883</v>
      </c>
      <c r="I7" s="2">
        <f t="shared" si="0"/>
        <v>0.22069930297178883</v>
      </c>
      <c r="J7" s="3">
        <f t="shared" si="6"/>
        <v>0.22069930297178883</v>
      </c>
      <c r="K7" s="2">
        <f t="shared" si="1"/>
        <v>0.22146415287117482</v>
      </c>
      <c r="L7" s="2">
        <f t="shared" si="2"/>
        <v>0.22146415287117482</v>
      </c>
      <c r="M7" s="4">
        <f t="shared" si="3"/>
        <v>0.22146415287117482</v>
      </c>
      <c r="N7" s="6">
        <v>35</v>
      </c>
      <c r="O7" s="3">
        <f t="shared" si="4"/>
        <v>35</v>
      </c>
      <c r="P7" s="5">
        <f t="shared" si="5"/>
        <v>35</v>
      </c>
    </row>
    <row r="8" spans="2:16" x14ac:dyDescent="0.25">
      <c r="B8" s="23"/>
      <c r="C8" s="19" t="s">
        <v>0</v>
      </c>
      <c r="D8" s="20">
        <v>1.6669045030267535E-2</v>
      </c>
      <c r="E8" s="20">
        <v>1.8181888339541302E-2</v>
      </c>
      <c r="H8" s="1">
        <f t="shared" si="7"/>
        <v>0.21844939293119151</v>
      </c>
      <c r="I8" s="2">
        <f t="shared" si="0"/>
        <v>0.21844939293119151</v>
      </c>
      <c r="J8" s="3">
        <f t="shared" si="6"/>
        <v>0.21844939293119151</v>
      </c>
      <c r="K8" s="2">
        <f t="shared" si="1"/>
        <v>0.21916484450014426</v>
      </c>
      <c r="L8" s="2">
        <f t="shared" si="2"/>
        <v>0.21916484450014426</v>
      </c>
      <c r="M8" s="4">
        <f t="shared" si="3"/>
        <v>0.21916484450014426</v>
      </c>
      <c r="N8" s="6">
        <v>40</v>
      </c>
      <c r="O8" s="3">
        <f t="shared" si="4"/>
        <v>40</v>
      </c>
      <c r="P8" s="5">
        <f t="shared" si="5"/>
        <v>40</v>
      </c>
    </row>
    <row r="9" spans="2:16" x14ac:dyDescent="0.25">
      <c r="B9" s="23"/>
      <c r="C9" s="19" t="s">
        <v>11</v>
      </c>
      <c r="D9" s="22">
        <v>5.9832685372892984E-2</v>
      </c>
      <c r="E9" s="22"/>
      <c r="H9" s="1">
        <f t="shared" si="7"/>
        <v>0.21658575947670522</v>
      </c>
      <c r="I9" s="2">
        <f t="shared" si="0"/>
        <v>0.21658575947670522</v>
      </c>
      <c r="J9" s="3">
        <f t="shared" si="6"/>
        <v>0.21658575947670522</v>
      </c>
      <c r="K9" s="2">
        <f t="shared" si="1"/>
        <v>0.21726029368472793</v>
      </c>
      <c r="L9" s="2">
        <f t="shared" si="2"/>
        <v>0.21726029368472793</v>
      </c>
      <c r="M9" s="4">
        <f t="shared" si="3"/>
        <v>0.21726029368472793</v>
      </c>
      <c r="N9" s="6">
        <v>45</v>
      </c>
      <c r="O9" s="3">
        <f t="shared" si="4"/>
        <v>45</v>
      </c>
      <c r="P9" s="5">
        <f t="shared" si="5"/>
        <v>45</v>
      </c>
    </row>
    <row r="10" spans="2:16" x14ac:dyDescent="0.25">
      <c r="B10" s="23"/>
      <c r="C10" s="19" t="s">
        <v>12</v>
      </c>
      <c r="D10" s="22">
        <f>0.002297*D6</f>
        <v>7.9732576651433431E-4</v>
      </c>
      <c r="E10" s="22"/>
      <c r="H10" s="1">
        <f t="shared" si="7"/>
        <v>0.21500918097847591</v>
      </c>
      <c r="I10" s="2">
        <f t="shared" si="0"/>
        <v>0.21500918097847591</v>
      </c>
      <c r="J10" s="3">
        <f t="shared" si="6"/>
        <v>0.21500918097847591</v>
      </c>
      <c r="K10" s="2">
        <f t="shared" si="1"/>
        <v>0.21564910031559079</v>
      </c>
      <c r="L10" s="2">
        <f t="shared" si="2"/>
        <v>0.21564910031559079</v>
      </c>
      <c r="M10" s="4">
        <f t="shared" si="3"/>
        <v>0.21564910031559079</v>
      </c>
      <c r="N10" s="6">
        <v>50</v>
      </c>
      <c r="O10" s="3">
        <f t="shared" si="4"/>
        <v>50</v>
      </c>
      <c r="P10" s="5">
        <f t="shared" si="5"/>
        <v>50</v>
      </c>
    </row>
    <row r="11" spans="2:16" x14ac:dyDescent="0.25">
      <c r="B11" s="23"/>
      <c r="C11" s="21" t="s">
        <v>13</v>
      </c>
      <c r="D11" s="22">
        <f>300/60</f>
        <v>5</v>
      </c>
      <c r="E11" s="22"/>
      <c r="H11" s="1">
        <f t="shared" si="7"/>
        <v>0.21365280423969613</v>
      </c>
      <c r="I11" s="2">
        <f t="shared" si="0"/>
        <v>0.21365280423969613</v>
      </c>
      <c r="J11" s="3">
        <f t="shared" si="6"/>
        <v>0.21365280423969613</v>
      </c>
      <c r="K11" s="2">
        <f t="shared" si="1"/>
        <v>0.21426294338777002</v>
      </c>
      <c r="L11" s="2">
        <f t="shared" si="2"/>
        <v>0.21426294338777002</v>
      </c>
      <c r="M11" s="4">
        <f t="shared" si="3"/>
        <v>0.21426294338777002</v>
      </c>
      <c r="N11" s="6">
        <v>55</v>
      </c>
      <c r="O11" s="3">
        <f t="shared" si="4"/>
        <v>55</v>
      </c>
      <c r="P11" s="5">
        <f t="shared" si="5"/>
        <v>55</v>
      </c>
    </row>
    <row r="12" spans="2:16" x14ac:dyDescent="0.25">
      <c r="H12" s="1">
        <f t="shared" si="7"/>
        <v>0.21246972201369119</v>
      </c>
      <c r="I12" s="2">
        <f t="shared" si="0"/>
        <v>0.21246972201369119</v>
      </c>
      <c r="J12" s="3">
        <f t="shared" si="6"/>
        <v>0.21246972201369119</v>
      </c>
      <c r="K12" s="2">
        <f t="shared" si="1"/>
        <v>0.21305388577356049</v>
      </c>
      <c r="L12" s="2">
        <f t="shared" si="2"/>
        <v>0.21305388577356049</v>
      </c>
      <c r="M12" s="4">
        <f t="shared" si="3"/>
        <v>0.21305388577356049</v>
      </c>
      <c r="N12" s="6">
        <v>60</v>
      </c>
      <c r="O12" s="3">
        <f t="shared" si="4"/>
        <v>60</v>
      </c>
      <c r="P12" s="5">
        <f t="shared" si="5"/>
        <v>60</v>
      </c>
    </row>
    <row r="13" spans="2:16" x14ac:dyDescent="0.25">
      <c r="H13" s="1">
        <f t="shared" si="7"/>
        <v>0.21142592097049057</v>
      </c>
      <c r="I13" s="2">
        <f t="shared" si="0"/>
        <v>0.21142592097049057</v>
      </c>
      <c r="J13" s="3">
        <f t="shared" si="6"/>
        <v>0.21142592097049057</v>
      </c>
      <c r="K13" s="2">
        <f t="shared" si="1"/>
        <v>0.2119871673568168</v>
      </c>
      <c r="L13" s="2">
        <f t="shared" si="2"/>
        <v>0.2119871673568168</v>
      </c>
      <c r="M13" s="4">
        <f t="shared" si="3"/>
        <v>0.2119871673568168</v>
      </c>
      <c r="N13" s="6">
        <v>65</v>
      </c>
      <c r="O13" s="3">
        <f t="shared" si="4"/>
        <v>65</v>
      </c>
      <c r="P13" s="5">
        <f t="shared" si="5"/>
        <v>65</v>
      </c>
    </row>
    <row r="14" spans="2:16" x14ac:dyDescent="0.25">
      <c r="H14" s="1">
        <f t="shared" si="7"/>
        <v>0.21049605565455864</v>
      </c>
      <c r="I14" s="2">
        <f t="shared" si="0"/>
        <v>0.21049605565455864</v>
      </c>
      <c r="J14" s="3">
        <f t="shared" si="6"/>
        <v>0.21049605565455864</v>
      </c>
      <c r="K14" s="2">
        <f t="shared" si="1"/>
        <v>0.21103688620500435</v>
      </c>
      <c r="L14" s="2">
        <f t="shared" si="2"/>
        <v>0.21103688620500435</v>
      </c>
      <c r="M14" s="4">
        <f t="shared" si="3"/>
        <v>0.21103688620500435</v>
      </c>
      <c r="N14" s="6">
        <v>70</v>
      </c>
      <c r="O14" s="3">
        <f t="shared" si="4"/>
        <v>70</v>
      </c>
      <c r="P14" s="5">
        <f t="shared" si="5"/>
        <v>70</v>
      </c>
    </row>
    <row r="15" spans="2:16" x14ac:dyDescent="0.25">
      <c r="H15" s="1">
        <f t="shared" si="7"/>
        <v>0.20966080071663221</v>
      </c>
      <c r="I15" s="2">
        <f t="shared" si="0"/>
        <v>0.20966080071663221</v>
      </c>
      <c r="J15" s="3">
        <f t="shared" si="6"/>
        <v>0.20966080071663221</v>
      </c>
      <c r="K15" s="2">
        <f t="shared" si="1"/>
        <v>0.21018329266745606</v>
      </c>
      <c r="L15" s="2">
        <f t="shared" si="2"/>
        <v>0.21018329266745606</v>
      </c>
      <c r="M15" s="4">
        <f t="shared" si="3"/>
        <v>0.21018329266745606</v>
      </c>
      <c r="N15" s="6">
        <v>75</v>
      </c>
      <c r="O15" s="3">
        <f t="shared" si="4"/>
        <v>75</v>
      </c>
      <c r="P15" s="5">
        <f t="shared" si="5"/>
        <v>75</v>
      </c>
    </row>
    <row r="16" spans="2:16" x14ac:dyDescent="0.25">
      <c r="H16" s="1">
        <f t="shared" si="7"/>
        <v>0.20890512900779259</v>
      </c>
      <c r="I16" s="2">
        <f t="shared" si="0"/>
        <v>0.20890512900779259</v>
      </c>
      <c r="J16" s="3">
        <f t="shared" si="6"/>
        <v>0.20890512900779259</v>
      </c>
      <c r="K16" s="2">
        <f t="shared" si="1"/>
        <v>0.20941102966380964</v>
      </c>
      <c r="L16" s="2">
        <f t="shared" si="2"/>
        <v>0.20941102966380964</v>
      </c>
      <c r="M16" s="4">
        <f t="shared" si="3"/>
        <v>0.20941102966380964</v>
      </c>
      <c r="N16" s="6">
        <v>80</v>
      </c>
      <c r="O16" s="3">
        <f t="shared" si="4"/>
        <v>80</v>
      </c>
      <c r="P16" s="5">
        <f t="shared" si="5"/>
        <v>80</v>
      </c>
    </row>
    <row r="17" spans="2:16" x14ac:dyDescent="0.25">
      <c r="H17" s="1">
        <f t="shared" si="7"/>
        <v>0.20821715573846464</v>
      </c>
      <c r="I17" s="2">
        <f t="shared" si="0"/>
        <v>0.20821715573846464</v>
      </c>
      <c r="J17" s="3">
        <f t="shared" si="6"/>
        <v>0.20821715573846464</v>
      </c>
      <c r="K17" s="2">
        <f t="shared" si="1"/>
        <v>0.20870795146571816</v>
      </c>
      <c r="L17" s="2">
        <f t="shared" si="2"/>
        <v>0.20870795146571816</v>
      </c>
      <c r="M17" s="4">
        <f t="shared" si="3"/>
        <v>0.20870795146571816</v>
      </c>
      <c r="N17" s="6">
        <v>85</v>
      </c>
      <c r="O17" s="3">
        <f t="shared" si="4"/>
        <v>85</v>
      </c>
      <c r="P17" s="5">
        <f t="shared" si="5"/>
        <v>85</v>
      </c>
    </row>
    <row r="18" spans="2:16" x14ac:dyDescent="0.25">
      <c r="H18" s="1">
        <f t="shared" si="7"/>
        <v>0.20758734115447924</v>
      </c>
      <c r="I18" s="2">
        <f t="shared" si="0"/>
        <v>0.20758734115447924</v>
      </c>
      <c r="J18" s="3">
        <f t="shared" si="6"/>
        <v>0.20758734115447924</v>
      </c>
      <c r="K18" s="2">
        <f t="shared" si="1"/>
        <v>0.20806430886711441</v>
      </c>
      <c r="L18" s="2">
        <f t="shared" si="2"/>
        <v>0.20806430886711441</v>
      </c>
      <c r="M18" s="4">
        <f t="shared" si="3"/>
        <v>0.20806430886711441</v>
      </c>
      <c r="N18" s="6">
        <v>90</v>
      </c>
      <c r="O18" s="3">
        <f t="shared" si="4"/>
        <v>90</v>
      </c>
      <c r="P18" s="5">
        <f t="shared" si="5"/>
        <v>90</v>
      </c>
    </row>
    <row r="19" spans="2:16" x14ac:dyDescent="0.25">
      <c r="H19" s="1">
        <f t="shared" si="7"/>
        <v>0.20700792730842496</v>
      </c>
      <c r="I19" s="2">
        <f t="shared" si="0"/>
        <v>0.20700792730842496</v>
      </c>
      <c r="J19" s="3">
        <f t="shared" si="6"/>
        <v>0.20700792730842496</v>
      </c>
      <c r="K19" s="2">
        <f t="shared" si="1"/>
        <v>0.20747217358948794</v>
      </c>
      <c r="L19" s="2">
        <f t="shared" si="2"/>
        <v>0.20747217358948794</v>
      </c>
      <c r="M19" s="4">
        <f t="shared" si="3"/>
        <v>0.20747217358948794</v>
      </c>
      <c r="N19" s="6">
        <v>95</v>
      </c>
      <c r="O19" s="3">
        <f t="shared" si="4"/>
        <v>95</v>
      </c>
      <c r="P19" s="5">
        <f t="shared" si="5"/>
        <v>95</v>
      </c>
    </row>
    <row r="20" spans="2:16" x14ac:dyDescent="0.25">
      <c r="H20" s="1">
        <f t="shared" si="7"/>
        <v>0.20647253180730837</v>
      </c>
      <c r="I20" s="2">
        <f t="shared" si="0"/>
        <v>0.20647253180730837</v>
      </c>
      <c r="J20" s="3">
        <f t="shared" si="6"/>
        <v>0.20647253180730837</v>
      </c>
      <c r="K20" s="2">
        <f t="shared" si="1"/>
        <v>0.20692502310999472</v>
      </c>
      <c r="L20" s="2">
        <f t="shared" si="2"/>
        <v>0.20692502310999472</v>
      </c>
      <c r="M20" s="4">
        <f t="shared" si="3"/>
        <v>0.20692502310999472</v>
      </c>
      <c r="N20" s="6">
        <v>100</v>
      </c>
      <c r="O20" s="3">
        <f t="shared" si="4"/>
        <v>100</v>
      </c>
      <c r="P20" s="5">
        <f t="shared" si="5"/>
        <v>100</v>
      </c>
    </row>
    <row r="21" spans="2:16" ht="15.75" thickBot="1" x14ac:dyDescent="0.3">
      <c r="H21" s="1">
        <f t="shared" si="7"/>
        <v>0.20597584932035545</v>
      </c>
      <c r="I21" s="14">
        <f t="shared" si="0"/>
        <v>0.20597584932035545</v>
      </c>
      <c r="J21" s="15">
        <f t="shared" si="6"/>
        <v>0.20597584932035545</v>
      </c>
      <c r="K21" s="2">
        <f t="shared" si="1"/>
        <v>0.20641743561565562</v>
      </c>
      <c r="L21" s="14">
        <f t="shared" si="2"/>
        <v>0.20641743561565562</v>
      </c>
      <c r="M21" s="16">
        <f t="shared" si="3"/>
        <v>0.20641743561565562</v>
      </c>
      <c r="N21" s="7">
        <v>105</v>
      </c>
      <c r="O21" s="15">
        <f t="shared" si="4"/>
        <v>105</v>
      </c>
      <c r="P21" s="17">
        <f t="shared" si="5"/>
        <v>105</v>
      </c>
    </row>
    <row r="22" spans="2:16" x14ac:dyDescent="0.25">
      <c r="H22" s="1">
        <f t="shared" si="7"/>
        <v>0.20551342861747351</v>
      </c>
      <c r="I22" s="2">
        <f t="shared" si="0"/>
        <v>0.20551342861747351</v>
      </c>
      <c r="J22" s="3">
        <f t="shared" si="6"/>
        <v>0.20551342861747351</v>
      </c>
      <c r="K22" s="2">
        <f t="shared" si="1"/>
        <v>0.20594486214654392</v>
      </c>
      <c r="L22" s="2">
        <f t="shared" si="2"/>
        <v>0.20594486214654392</v>
      </c>
      <c r="M22" s="4">
        <f t="shared" si="3"/>
        <v>0.20594486214654392</v>
      </c>
      <c r="N22" s="6">
        <v>110</v>
      </c>
      <c r="O22" s="3">
        <f t="shared" si="4"/>
        <v>110</v>
      </c>
      <c r="P22" s="5">
        <f t="shared" si="5"/>
        <v>110</v>
      </c>
    </row>
    <row r="23" spans="2:16" ht="15.75" thickBot="1" x14ac:dyDescent="0.3">
      <c r="H23" s="1">
        <f t="shared" si="7"/>
        <v>0.20508150354282551</v>
      </c>
      <c r="I23" s="14">
        <f t="shared" si="0"/>
        <v>0.20508150354282551</v>
      </c>
      <c r="J23" s="15">
        <f t="shared" si="6"/>
        <v>0.20508150354282551</v>
      </c>
      <c r="K23" s="2">
        <f t="shared" si="1"/>
        <v>0.2055034538582674</v>
      </c>
      <c r="L23" s="14">
        <f t="shared" si="2"/>
        <v>0.2055034538582674</v>
      </c>
      <c r="M23" s="16">
        <f t="shared" si="3"/>
        <v>0.2055034538582674</v>
      </c>
      <c r="N23" s="7">
        <v>115</v>
      </c>
      <c r="O23" s="15">
        <f t="shared" si="4"/>
        <v>115</v>
      </c>
      <c r="P23" s="17">
        <f t="shared" si="5"/>
        <v>115</v>
      </c>
    </row>
    <row r="24" spans="2:16" x14ac:dyDescent="0.25">
      <c r="H24" s="1">
        <f t="shared" si="7"/>
        <v>0.20467686315276412</v>
      </c>
      <c r="I24" s="2">
        <f t="shared" si="0"/>
        <v>0.20467686315276412</v>
      </c>
      <c r="J24" s="3">
        <f t="shared" si="6"/>
        <v>0.20467686315276412</v>
      </c>
      <c r="K24" s="2">
        <f t="shared" si="1"/>
        <v>0.20508992930869113</v>
      </c>
      <c r="L24" s="2">
        <f t="shared" si="2"/>
        <v>0.20508992930869113</v>
      </c>
      <c r="M24" s="4">
        <f t="shared" si="3"/>
        <v>0.20508992930869113</v>
      </c>
      <c r="N24" s="6">
        <v>120</v>
      </c>
      <c r="O24" s="3">
        <f t="shared" si="4"/>
        <v>120</v>
      </c>
      <c r="P24" s="5">
        <f t="shared" si="5"/>
        <v>120</v>
      </c>
    </row>
    <row r="25" spans="2:16" ht="15.75" thickBot="1" x14ac:dyDescent="0.3">
      <c r="B25" s="23" t="s">
        <v>14</v>
      </c>
      <c r="C25" s="22" t="s">
        <v>7</v>
      </c>
      <c r="D25" s="22"/>
      <c r="E25" s="22"/>
      <c r="H25" s="1">
        <f t="shared" si="7"/>
        <v>0.20429675072644501</v>
      </c>
      <c r="I25" s="14">
        <f t="shared" si="0"/>
        <v>0.20429675072644501</v>
      </c>
      <c r="J25" s="15">
        <f t="shared" si="6"/>
        <v>0.20429675072644501</v>
      </c>
      <c r="K25" s="2">
        <f t="shared" si="1"/>
        <v>0.20470147125125865</v>
      </c>
      <c r="L25" s="14">
        <f t="shared" si="2"/>
        <v>0.20470147125125865</v>
      </c>
      <c r="M25" s="16">
        <f t="shared" si="3"/>
        <v>0.20470147125125865</v>
      </c>
      <c r="N25" s="7">
        <v>125</v>
      </c>
      <c r="O25" s="15">
        <f t="shared" si="4"/>
        <v>125</v>
      </c>
      <c r="P25" s="17">
        <f t="shared" si="5"/>
        <v>125</v>
      </c>
    </row>
    <row r="26" spans="2:16" x14ac:dyDescent="0.25">
      <c r="B26" s="23"/>
      <c r="C26" s="19"/>
      <c r="D26" s="19" t="s">
        <v>1</v>
      </c>
      <c r="E26" s="19" t="s">
        <v>2</v>
      </c>
      <c r="H26" s="1">
        <f t="shared" si="7"/>
        <v>0.20393878435690738</v>
      </c>
      <c r="I26" s="2">
        <f t="shared" si="0"/>
        <v>0.20393878435690738</v>
      </c>
      <c r="J26" s="3">
        <f t="shared" si="6"/>
        <v>0.20393878435690738</v>
      </c>
      <c r="K26" s="2">
        <f t="shared" si="1"/>
        <v>0.20433564548259511</v>
      </c>
      <c r="L26" s="2">
        <f t="shared" si="2"/>
        <v>0.20433564548259511</v>
      </c>
      <c r="M26" s="4">
        <f t="shared" si="3"/>
        <v>0.20433564548259511</v>
      </c>
      <c r="N26" s="6">
        <v>130</v>
      </c>
      <c r="O26" s="3">
        <f t="shared" si="4"/>
        <v>130</v>
      </c>
      <c r="P26" s="5">
        <f t="shared" si="5"/>
        <v>130</v>
      </c>
    </row>
    <row r="27" spans="2:16" x14ac:dyDescent="0.25">
      <c r="B27" s="23"/>
      <c r="C27" s="18" t="s">
        <v>9</v>
      </c>
      <c r="D27" s="22">
        <v>32000</v>
      </c>
      <c r="E27" s="22"/>
    </row>
    <row r="28" spans="2:16" x14ac:dyDescent="0.25">
      <c r="B28" s="23"/>
      <c r="C28" s="18" t="s">
        <v>8</v>
      </c>
      <c r="D28" s="22">
        <f>(1-6.873*0.000001*D27)^4.26</f>
        <v>0.34711613692395921</v>
      </c>
      <c r="E28" s="22"/>
    </row>
    <row r="29" spans="2:16" x14ac:dyDescent="0.25">
      <c r="B29" s="23"/>
      <c r="C29" s="19" t="s">
        <v>10</v>
      </c>
      <c r="D29" s="20">
        <v>15.5</v>
      </c>
      <c r="E29" s="20">
        <v>15.5</v>
      </c>
    </row>
    <row r="30" spans="2:16" x14ac:dyDescent="0.25">
      <c r="B30" s="23"/>
      <c r="C30" s="19" t="s">
        <v>0</v>
      </c>
      <c r="D30" s="20">
        <v>1.6669045030267535E-2</v>
      </c>
      <c r="E30" s="20">
        <v>1.8181888339541302E-2</v>
      </c>
    </row>
    <row r="31" spans="2:16" x14ac:dyDescent="0.25">
      <c r="B31" s="23"/>
      <c r="C31" s="19" t="s">
        <v>11</v>
      </c>
      <c r="D31" s="24">
        <v>5.67E-2</v>
      </c>
      <c r="E31" s="25"/>
    </row>
    <row r="32" spans="2:16" x14ac:dyDescent="0.25">
      <c r="B32" s="23"/>
      <c r="C32" s="19" t="s">
        <v>12</v>
      </c>
      <c r="D32" s="22">
        <f>0.002297*D28</f>
        <v>7.9732576651433431E-4</v>
      </c>
      <c r="E32" s="22"/>
    </row>
    <row r="33" spans="2:5" x14ac:dyDescent="0.25">
      <c r="B33" s="23"/>
      <c r="C33" s="21" t="s">
        <v>13</v>
      </c>
      <c r="D33" s="22">
        <f>300/60</f>
        <v>5</v>
      </c>
      <c r="E33" s="22"/>
    </row>
    <row r="57" spans="2:5" x14ac:dyDescent="0.25">
      <c r="B57" s="23" t="s">
        <v>16</v>
      </c>
      <c r="C57" s="22" t="s">
        <v>7</v>
      </c>
      <c r="D57" s="22"/>
      <c r="E57" s="22"/>
    </row>
    <row r="58" spans="2:5" x14ac:dyDescent="0.25">
      <c r="B58" s="23"/>
      <c r="C58" s="19"/>
      <c r="D58" s="19" t="s">
        <v>1</v>
      </c>
      <c r="E58" s="19" t="s">
        <v>2</v>
      </c>
    </row>
    <row r="59" spans="2:5" x14ac:dyDescent="0.25">
      <c r="B59" s="23"/>
      <c r="C59" s="18" t="s">
        <v>9</v>
      </c>
      <c r="D59" s="22">
        <v>32000</v>
      </c>
      <c r="E59" s="22"/>
    </row>
    <row r="60" spans="2:5" x14ac:dyDescent="0.25">
      <c r="B60" s="23"/>
      <c r="C60" s="18" t="s">
        <v>8</v>
      </c>
      <c r="D60" s="22">
        <f>(1-6.873*0.000001*D59)^4.26</f>
        <v>0.34711613692395921</v>
      </c>
      <c r="E60" s="22"/>
    </row>
    <row r="61" spans="2:5" x14ac:dyDescent="0.25">
      <c r="B61" s="23"/>
      <c r="C61" s="19" t="s">
        <v>10</v>
      </c>
      <c r="D61" s="20">
        <v>15.5</v>
      </c>
      <c r="E61" s="20">
        <v>15.5</v>
      </c>
    </row>
    <row r="62" spans="2:5" x14ac:dyDescent="0.25">
      <c r="B62" s="23"/>
      <c r="C62" s="19" t="s">
        <v>0</v>
      </c>
      <c r="D62" s="20">
        <v>1.6669045030267535E-2</v>
      </c>
      <c r="E62" s="20">
        <v>1.8181888339541302E-2</v>
      </c>
    </row>
    <row r="63" spans="2:5" x14ac:dyDescent="0.25">
      <c r="B63" s="23"/>
      <c r="C63" s="19" t="s">
        <v>11</v>
      </c>
      <c r="D63" s="22">
        <v>6.3219441148717109E-2</v>
      </c>
      <c r="E63" s="22"/>
    </row>
    <row r="64" spans="2:5" x14ac:dyDescent="0.25">
      <c r="B64" s="23"/>
      <c r="C64" s="19" t="s">
        <v>12</v>
      </c>
      <c r="D64" s="22">
        <f>0.002297*D60</f>
        <v>7.9732576651433431E-4</v>
      </c>
      <c r="E64" s="22"/>
    </row>
    <row r="65" spans="2:5" x14ac:dyDescent="0.25">
      <c r="B65" s="23"/>
      <c r="C65" s="21" t="s">
        <v>13</v>
      </c>
      <c r="D65" s="22">
        <f>300/60</f>
        <v>5</v>
      </c>
      <c r="E65" s="22"/>
    </row>
    <row r="85" spans="2:5" x14ac:dyDescent="0.25">
      <c r="B85" s="26" t="s">
        <v>17</v>
      </c>
      <c r="C85" s="22" t="s">
        <v>7</v>
      </c>
      <c r="D85" s="22"/>
      <c r="E85" s="22"/>
    </row>
    <row r="86" spans="2:5" x14ac:dyDescent="0.25">
      <c r="B86" s="26"/>
      <c r="C86" s="19"/>
      <c r="D86" s="19" t="s">
        <v>1</v>
      </c>
      <c r="E86" s="19" t="s">
        <v>2</v>
      </c>
    </row>
    <row r="87" spans="2:5" x14ac:dyDescent="0.25">
      <c r="B87" s="26"/>
      <c r="C87" s="18" t="s">
        <v>9</v>
      </c>
      <c r="D87" s="22">
        <v>40000</v>
      </c>
      <c r="E87" s="22"/>
    </row>
    <row r="88" spans="2:5" x14ac:dyDescent="0.25">
      <c r="B88" s="26"/>
      <c r="C88" s="18" t="s">
        <v>8</v>
      </c>
      <c r="D88" s="22">
        <f>D92/0.002378</f>
        <v>0.24684608915054668</v>
      </c>
      <c r="E88" s="22"/>
    </row>
    <row r="89" spans="2:5" x14ac:dyDescent="0.25">
      <c r="B89" s="26"/>
      <c r="C89" s="19" t="s">
        <v>10</v>
      </c>
      <c r="D89" s="20">
        <v>15.5</v>
      </c>
      <c r="E89" s="20">
        <v>15.5</v>
      </c>
    </row>
    <row r="90" spans="2:5" x14ac:dyDescent="0.25">
      <c r="B90" s="26"/>
      <c r="C90" s="19" t="s">
        <v>0</v>
      </c>
      <c r="D90" s="20">
        <v>1.6669045030267535E-2</v>
      </c>
      <c r="E90" s="20">
        <v>1.8181888339541302E-2</v>
      </c>
    </row>
    <row r="91" spans="2:5" x14ac:dyDescent="0.25">
      <c r="B91" s="26"/>
      <c r="C91" s="19" t="s">
        <v>11</v>
      </c>
      <c r="D91" s="22">
        <v>6.3219441148717109E-2</v>
      </c>
      <c r="E91" s="22"/>
    </row>
    <row r="92" spans="2:5" x14ac:dyDescent="0.25">
      <c r="B92" s="26"/>
      <c r="C92" s="19" t="s">
        <v>12</v>
      </c>
      <c r="D92" s="22">
        <v>5.8699999999999996E-4</v>
      </c>
      <c r="E92" s="22"/>
    </row>
    <row r="93" spans="2:5" x14ac:dyDescent="0.25">
      <c r="B93" s="26"/>
      <c r="C93" s="21"/>
      <c r="D93" s="22"/>
      <c r="E93" s="22"/>
    </row>
    <row r="116" spans="2:5" x14ac:dyDescent="0.25">
      <c r="B116" s="27" t="s">
        <v>18</v>
      </c>
      <c r="C116" s="22" t="s">
        <v>7</v>
      </c>
      <c r="D116" s="22"/>
      <c r="E116" s="22"/>
    </row>
    <row r="117" spans="2:5" x14ac:dyDescent="0.25">
      <c r="B117" s="27"/>
      <c r="C117" s="19"/>
      <c r="D117" s="19" t="s">
        <v>1</v>
      </c>
      <c r="E117" s="19" t="s">
        <v>2</v>
      </c>
    </row>
    <row r="118" spans="2:5" x14ac:dyDescent="0.25">
      <c r="B118" s="27"/>
      <c r="C118" s="18" t="s">
        <v>9</v>
      </c>
      <c r="D118" s="22">
        <v>45000</v>
      </c>
      <c r="E118" s="22"/>
    </row>
    <row r="119" spans="2:5" x14ac:dyDescent="0.25">
      <c r="B119" s="27"/>
      <c r="C119" s="18" t="s">
        <v>8</v>
      </c>
      <c r="D119" s="22">
        <f>D123/0.002378</f>
        <v>0.19428090832632466</v>
      </c>
      <c r="E119" s="22"/>
    </row>
    <row r="120" spans="2:5" x14ac:dyDescent="0.25">
      <c r="B120" s="27"/>
      <c r="C120" s="19" t="s">
        <v>10</v>
      </c>
      <c r="D120" s="20">
        <v>15.5</v>
      </c>
      <c r="E120" s="20">
        <v>15.5</v>
      </c>
    </row>
    <row r="121" spans="2:5" x14ac:dyDescent="0.25">
      <c r="B121" s="27"/>
      <c r="C121" s="19" t="s">
        <v>0</v>
      </c>
      <c r="D121" s="20">
        <v>1.6669045030267535E-2</v>
      </c>
      <c r="E121" s="20">
        <v>1.8181888339541302E-2</v>
      </c>
    </row>
    <row r="122" spans="2:5" x14ac:dyDescent="0.25">
      <c r="B122" s="27"/>
      <c r="C122" s="19" t="s">
        <v>11</v>
      </c>
      <c r="D122" s="22">
        <v>5.9832685372892984E-2</v>
      </c>
      <c r="E122" s="22"/>
    </row>
    <row r="123" spans="2:5" x14ac:dyDescent="0.25">
      <c r="B123" s="27"/>
      <c r="C123" s="19" t="s">
        <v>12</v>
      </c>
      <c r="D123" s="22">
        <v>4.6200000000000001E-4</v>
      </c>
      <c r="E123" s="22"/>
    </row>
    <row r="124" spans="2:5" x14ac:dyDescent="0.25">
      <c r="B124" s="27"/>
      <c r="C124" s="21"/>
      <c r="D124" s="22"/>
      <c r="E124" s="22"/>
    </row>
    <row r="144" spans="2:5" x14ac:dyDescent="0.25">
      <c r="B144" s="27" t="s">
        <v>19</v>
      </c>
      <c r="C144" s="22" t="s">
        <v>7</v>
      </c>
      <c r="D144" s="22"/>
      <c r="E144" s="22"/>
    </row>
    <row r="145" spans="2:5" x14ac:dyDescent="0.25">
      <c r="B145" s="27"/>
      <c r="C145" s="19"/>
      <c r="D145" s="19" t="s">
        <v>1</v>
      </c>
      <c r="E145" s="19" t="s">
        <v>2</v>
      </c>
    </row>
    <row r="146" spans="2:5" x14ac:dyDescent="0.25">
      <c r="B146" s="27"/>
      <c r="C146" s="18" t="s">
        <v>9</v>
      </c>
      <c r="D146" s="22">
        <v>50000</v>
      </c>
      <c r="E146" s="22"/>
    </row>
    <row r="147" spans="2:5" x14ac:dyDescent="0.25">
      <c r="B147" s="27"/>
      <c r="C147" s="18" t="s">
        <v>8</v>
      </c>
      <c r="D147" s="22">
        <f>D151/0.002378</f>
        <v>0.15306980656013458</v>
      </c>
      <c r="E147" s="22"/>
    </row>
    <row r="148" spans="2:5" x14ac:dyDescent="0.25">
      <c r="B148" s="27"/>
      <c r="C148" s="19" t="s">
        <v>10</v>
      </c>
      <c r="D148" s="20">
        <v>15.5</v>
      </c>
      <c r="E148" s="20">
        <v>15.5</v>
      </c>
    </row>
    <row r="149" spans="2:5" x14ac:dyDescent="0.25">
      <c r="B149" s="27"/>
      <c r="C149" s="19" t="s">
        <v>0</v>
      </c>
      <c r="D149" s="20">
        <v>1.6669045030267535E-2</v>
      </c>
      <c r="E149" s="20">
        <v>1.8181888339541302E-2</v>
      </c>
    </row>
    <row r="150" spans="2:5" x14ac:dyDescent="0.25">
      <c r="B150" s="27"/>
      <c r="C150" s="19" t="s">
        <v>11</v>
      </c>
      <c r="D150" s="24">
        <v>5.67E-2</v>
      </c>
      <c r="E150" s="25"/>
    </row>
    <row r="151" spans="2:5" x14ac:dyDescent="0.25">
      <c r="B151" s="27"/>
      <c r="C151" s="19" t="s">
        <v>12</v>
      </c>
      <c r="D151" s="22">
        <v>3.6400000000000001E-4</v>
      </c>
      <c r="E151" s="22"/>
    </row>
    <row r="152" spans="2:5" x14ac:dyDescent="0.25">
      <c r="B152" s="27"/>
      <c r="C152" s="21"/>
      <c r="D152" s="22"/>
      <c r="E152" s="22"/>
    </row>
  </sheetData>
  <mergeCells count="42">
    <mergeCell ref="B144:B152"/>
    <mergeCell ref="C144:E144"/>
    <mergeCell ref="D146:E146"/>
    <mergeCell ref="D147:E147"/>
    <mergeCell ref="D150:E150"/>
    <mergeCell ref="D151:E151"/>
    <mergeCell ref="D152:E152"/>
    <mergeCell ref="B116:B124"/>
    <mergeCell ref="C116:E116"/>
    <mergeCell ref="D118:E118"/>
    <mergeCell ref="D119:E119"/>
    <mergeCell ref="D122:E122"/>
    <mergeCell ref="D123:E123"/>
    <mergeCell ref="D124:E124"/>
    <mergeCell ref="B85:B93"/>
    <mergeCell ref="C85:E85"/>
    <mergeCell ref="D87:E87"/>
    <mergeCell ref="D88:E88"/>
    <mergeCell ref="D91:E91"/>
    <mergeCell ref="D92:E92"/>
    <mergeCell ref="D93:E93"/>
    <mergeCell ref="B57:B65"/>
    <mergeCell ref="C57:E57"/>
    <mergeCell ref="D59:E59"/>
    <mergeCell ref="D60:E60"/>
    <mergeCell ref="D63:E63"/>
    <mergeCell ref="D64:E64"/>
    <mergeCell ref="D65:E65"/>
    <mergeCell ref="B25:B33"/>
    <mergeCell ref="C25:E25"/>
    <mergeCell ref="D27:E27"/>
    <mergeCell ref="D28:E28"/>
    <mergeCell ref="D31:E31"/>
    <mergeCell ref="D32:E32"/>
    <mergeCell ref="D33:E33"/>
    <mergeCell ref="B3:B11"/>
    <mergeCell ref="C3:E3"/>
    <mergeCell ref="D5:E5"/>
    <mergeCell ref="D6:E6"/>
    <mergeCell ref="D9:E9"/>
    <mergeCell ref="D10:E10"/>
    <mergeCell ref="D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3837-C767-4978-A795-671EC6CEA976}">
  <dimension ref="B1:P152"/>
  <sheetViews>
    <sheetView topLeftCell="A34" workbookViewId="0">
      <selection activeCell="H22" sqref="H22:P51"/>
    </sheetView>
  </sheetViews>
  <sheetFormatPr defaultRowHeight="15" x14ac:dyDescent="0.25"/>
  <sheetData>
    <row r="1" spans="2:16" ht="15.75" thickBot="1" x14ac:dyDescent="0.3">
      <c r="H1" s="8" t="s">
        <v>1</v>
      </c>
      <c r="I1" s="9" t="s">
        <v>6</v>
      </c>
      <c r="J1" s="9" t="s">
        <v>21</v>
      </c>
      <c r="K1" s="9" t="s">
        <v>2</v>
      </c>
      <c r="L1" s="9" t="s">
        <v>6</v>
      </c>
      <c r="M1" s="9" t="s">
        <v>20</v>
      </c>
      <c r="N1" s="9" t="s">
        <v>3</v>
      </c>
      <c r="O1" s="9" t="s">
        <v>4</v>
      </c>
      <c r="P1" s="10" t="s">
        <v>5</v>
      </c>
    </row>
    <row r="2" spans="2:16" x14ac:dyDescent="0.25">
      <c r="H2" s="1">
        <f>1/High!D99/High!D100</f>
        <v>0.26136176292795515</v>
      </c>
      <c r="I2" s="2">
        <f>H2*W50_map</f>
        <v>0.26136176292795515</v>
      </c>
      <c r="J2" s="3">
        <f>I2*T50_map</f>
        <v>0.26136176292795515</v>
      </c>
      <c r="K2" s="2">
        <f>1/High!D99/High!E100</f>
        <v>0.26136176292795515</v>
      </c>
      <c r="L2" s="2">
        <f>K2*W76_map</f>
        <v>0.26136176292795515</v>
      </c>
      <c r="M2" s="4">
        <f>L2*T76_map</f>
        <v>0.26136176292795515</v>
      </c>
      <c r="N2" s="2">
        <v>10</v>
      </c>
      <c r="O2" s="3">
        <f>N2*W50_map</f>
        <v>10</v>
      </c>
      <c r="P2" s="5">
        <f>N2*W76_map</f>
        <v>10</v>
      </c>
    </row>
    <row r="3" spans="2:16" x14ac:dyDescent="0.25">
      <c r="B3" s="23" t="s">
        <v>15</v>
      </c>
      <c r="C3" s="22" t="s">
        <v>7</v>
      </c>
      <c r="D3" s="22"/>
      <c r="E3" s="22"/>
      <c r="H3" s="1">
        <f>H2</f>
        <v>0.26136176292795515</v>
      </c>
      <c r="I3" s="2">
        <f>H3*W50_map</f>
        <v>0.26136176292795515</v>
      </c>
      <c r="J3" s="3">
        <f>I3*T50_map</f>
        <v>0.26136176292795515</v>
      </c>
      <c r="K3" s="2">
        <f>K2</f>
        <v>0.26136176292795515</v>
      </c>
      <c r="L3" s="2">
        <f>K3*W76_map</f>
        <v>0.26136176292795515</v>
      </c>
      <c r="M3" s="4">
        <f>L3*T76_map</f>
        <v>0.26136176292795515</v>
      </c>
      <c r="N3" s="6">
        <v>15</v>
      </c>
      <c r="O3" s="3">
        <f>N3*W50_map</f>
        <v>15</v>
      </c>
      <c r="P3" s="5">
        <f>N3*W76_map</f>
        <v>15</v>
      </c>
    </row>
    <row r="4" spans="2:16" x14ac:dyDescent="0.25">
      <c r="B4" s="23"/>
      <c r="C4" s="19"/>
      <c r="D4" s="19" t="s">
        <v>1</v>
      </c>
      <c r="E4" s="19" t="s">
        <v>2</v>
      </c>
      <c r="H4" s="1">
        <f>H3</f>
        <v>0.26136176292795515</v>
      </c>
      <c r="I4" s="2">
        <f>H4*W50_map</f>
        <v>0.26136176292795515</v>
      </c>
      <c r="J4" s="3">
        <f>I4*T50_map</f>
        <v>0.26136176292795515</v>
      </c>
      <c r="K4" s="2">
        <f>K3</f>
        <v>0.26136176292795515</v>
      </c>
      <c r="L4" s="2">
        <f>K4*W76_map</f>
        <v>0.26136176292795515</v>
      </c>
      <c r="M4" s="4">
        <f>L4*T76_map</f>
        <v>0.26136176292795515</v>
      </c>
      <c r="N4" s="6">
        <v>20</v>
      </c>
      <c r="O4" s="3">
        <f>N4*W50_map</f>
        <v>20</v>
      </c>
      <c r="P4" s="5">
        <f>N4*W76_map</f>
        <v>20</v>
      </c>
    </row>
    <row r="5" spans="2:16" x14ac:dyDescent="0.25">
      <c r="B5" s="23"/>
      <c r="C5" s="18" t="s">
        <v>9</v>
      </c>
      <c r="D5" s="22">
        <v>32000</v>
      </c>
      <c r="E5" s="22"/>
      <c r="H5" s="1">
        <f>H4</f>
        <v>0.26136176292795515</v>
      </c>
      <c r="I5" s="2">
        <f>H5*W50_map</f>
        <v>0.26136176292795515</v>
      </c>
      <c r="J5" s="3">
        <f>I5*T50_map</f>
        <v>0.26136176292795515</v>
      </c>
      <c r="K5" s="2">
        <f>K4</f>
        <v>0.26136176292795515</v>
      </c>
      <c r="L5" s="2">
        <f>K5*W76_map</f>
        <v>0.26136176292795515</v>
      </c>
      <c r="M5" s="4">
        <f>L5*T76_map</f>
        <v>0.26136176292795515</v>
      </c>
      <c r="N5" s="6">
        <v>25</v>
      </c>
      <c r="O5" s="3">
        <f>N5*W50_map</f>
        <v>25</v>
      </c>
      <c r="P5" s="5">
        <f>N5*W76_map</f>
        <v>25</v>
      </c>
    </row>
    <row r="6" spans="2:16" x14ac:dyDescent="0.25">
      <c r="B6" s="23"/>
      <c r="C6" s="18" t="s">
        <v>8</v>
      </c>
      <c r="D6" s="22">
        <f>(1-6.873*0.000001*D5)^4.26</f>
        <v>0.34711613692395921</v>
      </c>
      <c r="E6" s="22"/>
      <c r="H6" s="1">
        <f>H5</f>
        <v>0.26136176292795515</v>
      </c>
      <c r="I6" s="2">
        <f>H6*W50_map</f>
        <v>0.26136176292795515</v>
      </c>
      <c r="J6" s="3">
        <f>I6*T50_map</f>
        <v>0.26136176292795515</v>
      </c>
      <c r="K6" s="2">
        <f>K5</f>
        <v>0.26136176292795515</v>
      </c>
      <c r="L6" s="2">
        <f>K6*W76_map</f>
        <v>0.26136176292795515</v>
      </c>
      <c r="M6" s="4">
        <f>L6*T76_map</f>
        <v>0.26136176292795515</v>
      </c>
      <c r="N6" s="6">
        <v>30</v>
      </c>
      <c r="O6" s="3">
        <f>N6*W50_map</f>
        <v>30</v>
      </c>
      <c r="P6" s="5">
        <f>N6*W76_map</f>
        <v>30</v>
      </c>
    </row>
    <row r="7" spans="2:16" x14ac:dyDescent="0.25">
      <c r="B7" s="23"/>
      <c r="C7" s="19" t="s">
        <v>10</v>
      </c>
      <c r="D7" s="20">
        <v>15.5</v>
      </c>
      <c r="E7" s="20">
        <v>15.5</v>
      </c>
      <c r="H7" s="1">
        <f>H6</f>
        <v>0.26136176292795515</v>
      </c>
      <c r="I7" s="2">
        <f>H7*W50_map</f>
        <v>0.26136176292795515</v>
      </c>
      <c r="J7" s="3">
        <f>I7*T50_map</f>
        <v>0.26136176292795515</v>
      </c>
      <c r="K7" s="2">
        <f>K6</f>
        <v>0.26136176292795515</v>
      </c>
      <c r="L7" s="2">
        <f>K7*W76_map</f>
        <v>0.26136176292795515</v>
      </c>
      <c r="M7" s="4">
        <f>L7*T76_map</f>
        <v>0.26136176292795515</v>
      </c>
      <c r="N7" s="6">
        <v>35</v>
      </c>
      <c r="O7" s="3">
        <f>N7*W50_map</f>
        <v>35</v>
      </c>
      <c r="P7" s="5">
        <f>N7*W76_map</f>
        <v>35</v>
      </c>
    </row>
    <row r="8" spans="2:16" x14ac:dyDescent="0.25">
      <c r="B8" s="23"/>
      <c r="C8" s="19" t="s">
        <v>0</v>
      </c>
      <c r="D8" s="20">
        <v>1.6669045030267535E-2</v>
      </c>
      <c r="E8" s="20">
        <v>1.8181888339541302E-2</v>
      </c>
      <c r="H8" s="1">
        <f>H7</f>
        <v>0.26136176292795515</v>
      </c>
      <c r="I8" s="2">
        <f>H8*W50_map</f>
        <v>0.26136176292795515</v>
      </c>
      <c r="J8" s="3">
        <f>I8*T50_map</f>
        <v>0.26136176292795515</v>
      </c>
      <c r="K8" s="2">
        <f>K7</f>
        <v>0.26136176292795515</v>
      </c>
      <c r="L8" s="2">
        <f>K8*W76_map</f>
        <v>0.26136176292795515</v>
      </c>
      <c r="M8" s="4">
        <f>L8*T76_map</f>
        <v>0.26136176292795515</v>
      </c>
      <c r="N8" s="6">
        <v>40</v>
      </c>
      <c r="O8" s="3">
        <f>N8*W50_map</f>
        <v>40</v>
      </c>
      <c r="P8" s="5">
        <f>N8*W76_map</f>
        <v>40</v>
      </c>
    </row>
    <row r="9" spans="2:16" x14ac:dyDescent="0.25">
      <c r="B9" s="23"/>
      <c r="C9" s="19" t="s">
        <v>11</v>
      </c>
      <c r="D9" s="22">
        <v>5.9832685372892984E-2</v>
      </c>
      <c r="E9" s="22"/>
      <c r="H9" s="1">
        <f>H8</f>
        <v>0.26136176292795515</v>
      </c>
      <c r="I9" s="2">
        <f>H9*W50_map</f>
        <v>0.26136176292795515</v>
      </c>
      <c r="J9" s="3">
        <f>I9*T50_map</f>
        <v>0.26136176292795515</v>
      </c>
      <c r="K9" s="2">
        <f>K8</f>
        <v>0.26136176292795515</v>
      </c>
      <c r="L9" s="2">
        <f>K9*W76_map</f>
        <v>0.26136176292795515</v>
      </c>
      <c r="M9" s="4">
        <f>L9*T76_map</f>
        <v>0.26136176292795515</v>
      </c>
      <c r="N9" s="6">
        <v>45</v>
      </c>
      <c r="O9" s="3">
        <f>N9*W50_map</f>
        <v>45</v>
      </c>
      <c r="P9" s="5">
        <f>N9*W76_map</f>
        <v>45</v>
      </c>
    </row>
    <row r="10" spans="2:16" x14ac:dyDescent="0.25">
      <c r="B10" s="23"/>
      <c r="C10" s="19" t="s">
        <v>12</v>
      </c>
      <c r="D10" s="22">
        <f>0.002297*D6</f>
        <v>7.9732576651433431E-4</v>
      </c>
      <c r="E10" s="22"/>
      <c r="H10" s="1">
        <f>H9</f>
        <v>0.26136176292795515</v>
      </c>
      <c r="I10" s="2">
        <f>H10*W50_map</f>
        <v>0.26136176292795515</v>
      </c>
      <c r="J10" s="3">
        <f>I10*T50_map</f>
        <v>0.26136176292795515</v>
      </c>
      <c r="K10" s="2">
        <f>K9</f>
        <v>0.26136176292795515</v>
      </c>
      <c r="L10" s="2">
        <f>K10*W76_map</f>
        <v>0.26136176292795515</v>
      </c>
      <c r="M10" s="4">
        <f>L10*T76_map</f>
        <v>0.26136176292795515</v>
      </c>
      <c r="N10" s="6">
        <v>50</v>
      </c>
      <c r="O10" s="3">
        <f>N10*W50_map</f>
        <v>50</v>
      </c>
      <c r="P10" s="5">
        <f>N10*W76_map</f>
        <v>50</v>
      </c>
    </row>
    <row r="11" spans="2:16" x14ac:dyDescent="0.25">
      <c r="B11" s="23"/>
      <c r="C11" s="21" t="s">
        <v>13</v>
      </c>
      <c r="D11" s="22">
        <f>300/60</f>
        <v>5</v>
      </c>
      <c r="E11" s="22"/>
      <c r="H11" s="1">
        <f>H10</f>
        <v>0.26136176292795515</v>
      </c>
      <c r="I11" s="2">
        <f>H11*W50_map</f>
        <v>0.26136176292795515</v>
      </c>
      <c r="J11" s="3">
        <f>I11*T50_map</f>
        <v>0.26136176292795515</v>
      </c>
      <c r="K11" s="2">
        <f>K10</f>
        <v>0.26136176292795515</v>
      </c>
      <c r="L11" s="2">
        <f>K11*W76_map</f>
        <v>0.26136176292795515</v>
      </c>
      <c r="M11" s="4">
        <f>L11*T76_map</f>
        <v>0.26136176292795515</v>
      </c>
      <c r="N11" s="6">
        <v>55</v>
      </c>
      <c r="O11" s="3">
        <f>N11*W50_map</f>
        <v>55</v>
      </c>
      <c r="P11" s="5">
        <f>N11*W76_map</f>
        <v>55</v>
      </c>
    </row>
    <row r="12" spans="2:16" x14ac:dyDescent="0.25">
      <c r="H12" s="1">
        <f>H11</f>
        <v>0.26136176292795515</v>
      </c>
      <c r="I12" s="2">
        <f>H12*W50_map</f>
        <v>0.26136176292795515</v>
      </c>
      <c r="J12" s="3">
        <f>I12*T50_map</f>
        <v>0.26136176292795515</v>
      </c>
      <c r="K12" s="2">
        <f>K11</f>
        <v>0.26136176292795515</v>
      </c>
      <c r="L12" s="2">
        <f>K12*W76_map</f>
        <v>0.26136176292795515</v>
      </c>
      <c r="M12" s="4">
        <f>L12*T76_map</f>
        <v>0.26136176292795515</v>
      </c>
      <c r="N12" s="6">
        <v>60</v>
      </c>
      <c r="O12" s="3">
        <f>N12*W50_map</f>
        <v>60</v>
      </c>
      <c r="P12" s="5">
        <f>N12*W76_map</f>
        <v>60</v>
      </c>
    </row>
    <row r="13" spans="2:16" x14ac:dyDescent="0.25">
      <c r="H13" s="1">
        <f>H12</f>
        <v>0.26136176292795515</v>
      </c>
      <c r="I13" s="2">
        <f>H13*W50_map</f>
        <v>0.26136176292795515</v>
      </c>
      <c r="J13" s="3">
        <f>I13*T50_map</f>
        <v>0.26136176292795515</v>
      </c>
      <c r="K13" s="2">
        <f>K12</f>
        <v>0.26136176292795515</v>
      </c>
      <c r="L13" s="2">
        <f>K13*W76_map</f>
        <v>0.26136176292795515</v>
      </c>
      <c r="M13" s="4">
        <f>L13*T76_map</f>
        <v>0.26136176292795515</v>
      </c>
      <c r="N13" s="6">
        <v>65</v>
      </c>
      <c r="O13" s="3">
        <f>N13*W50_map</f>
        <v>65</v>
      </c>
      <c r="P13" s="5">
        <f>N13*W76_map</f>
        <v>65</v>
      </c>
    </row>
    <row r="14" spans="2:16" x14ac:dyDescent="0.25">
      <c r="H14" s="1">
        <f>H13</f>
        <v>0.26136176292795515</v>
      </c>
      <c r="I14" s="2">
        <f>H14*W50_map</f>
        <v>0.26136176292795515</v>
      </c>
      <c r="J14" s="3">
        <f>I14*T50_map</f>
        <v>0.26136176292795515</v>
      </c>
      <c r="K14" s="2">
        <f>K13</f>
        <v>0.26136176292795515</v>
      </c>
      <c r="L14" s="2">
        <f>K14*W76_map</f>
        <v>0.26136176292795515</v>
      </c>
      <c r="M14" s="4">
        <f>L14*T76_map</f>
        <v>0.26136176292795515</v>
      </c>
      <c r="N14" s="6">
        <v>70</v>
      </c>
      <c r="O14" s="3">
        <f>N14*W50_map</f>
        <v>70</v>
      </c>
      <c r="P14" s="5">
        <f>N14*W76_map</f>
        <v>70</v>
      </c>
    </row>
    <row r="15" spans="2:16" x14ac:dyDescent="0.25">
      <c r="H15" s="1">
        <f>H14</f>
        <v>0.26136176292795515</v>
      </c>
      <c r="I15" s="2">
        <f>H15*W50_map</f>
        <v>0.26136176292795515</v>
      </c>
      <c r="J15" s="3">
        <f>I15*T50_map</f>
        <v>0.26136176292795515</v>
      </c>
      <c r="K15" s="2">
        <f>K14</f>
        <v>0.26136176292795515</v>
      </c>
      <c r="L15" s="2">
        <f>K15*W76_map</f>
        <v>0.26136176292795515</v>
      </c>
      <c r="M15" s="4">
        <f>L15*T76_map</f>
        <v>0.26136176292795515</v>
      </c>
      <c r="N15" s="6">
        <v>75</v>
      </c>
      <c r="O15" s="3">
        <f>N15*W50_map</f>
        <v>75</v>
      </c>
      <c r="P15" s="5">
        <f>N15*W76_map</f>
        <v>75</v>
      </c>
    </row>
    <row r="16" spans="2:16" x14ac:dyDescent="0.25">
      <c r="H16" s="1">
        <f>H15</f>
        <v>0.26136176292795515</v>
      </c>
      <c r="I16" s="2">
        <f>H16*W50_map</f>
        <v>0.26136176292795515</v>
      </c>
      <c r="J16" s="3">
        <f>I16*T50_map</f>
        <v>0.26136176292795515</v>
      </c>
      <c r="K16" s="2">
        <f>K15</f>
        <v>0.26136176292795515</v>
      </c>
      <c r="L16" s="2">
        <f>K16*W76_map</f>
        <v>0.26136176292795515</v>
      </c>
      <c r="M16" s="4">
        <f>L16*T76_map</f>
        <v>0.26136176292795515</v>
      </c>
      <c r="N16" s="6">
        <v>80</v>
      </c>
      <c r="O16" s="3">
        <f>N16*W50_map</f>
        <v>80</v>
      </c>
      <c r="P16" s="5">
        <f>N16*W76_map</f>
        <v>80</v>
      </c>
    </row>
    <row r="17" spans="2:16" x14ac:dyDescent="0.25">
      <c r="H17" s="1">
        <f>H16</f>
        <v>0.26136176292795515</v>
      </c>
      <c r="I17" s="2">
        <f>H17*W50_map</f>
        <v>0.26136176292795515</v>
      </c>
      <c r="J17" s="3">
        <f>I17*T50_map</f>
        <v>0.26136176292795515</v>
      </c>
      <c r="K17" s="2">
        <f>K16</f>
        <v>0.26136176292795515</v>
      </c>
      <c r="L17" s="2">
        <f>K17*W76_map</f>
        <v>0.26136176292795515</v>
      </c>
      <c r="M17" s="4">
        <f>L17*T76_map</f>
        <v>0.26136176292795515</v>
      </c>
      <c r="N17" s="6">
        <v>85</v>
      </c>
      <c r="O17" s="3">
        <f>N17*W50_map</f>
        <v>85</v>
      </c>
      <c r="P17" s="5">
        <f>N17*W76_map</f>
        <v>85</v>
      </c>
    </row>
    <row r="18" spans="2:16" x14ac:dyDescent="0.25">
      <c r="H18" s="1">
        <f>H17</f>
        <v>0.26136176292795515</v>
      </c>
      <c r="I18" s="2">
        <f>H18*W50_map</f>
        <v>0.26136176292795515</v>
      </c>
      <c r="J18" s="3">
        <f>I18*T50_map</f>
        <v>0.26136176292795515</v>
      </c>
      <c r="K18" s="2">
        <f>K17</f>
        <v>0.26136176292795515</v>
      </c>
      <c r="L18" s="2">
        <f>K18*W76_map</f>
        <v>0.26136176292795515</v>
      </c>
      <c r="M18" s="4">
        <f>L18*T76_map</f>
        <v>0.26136176292795515</v>
      </c>
      <c r="N18" s="6">
        <v>90</v>
      </c>
      <c r="O18" s="3">
        <f>N18*W50_map</f>
        <v>90</v>
      </c>
      <c r="P18" s="5">
        <f>N18*W76_map</f>
        <v>90</v>
      </c>
    </row>
    <row r="19" spans="2:16" x14ac:dyDescent="0.25">
      <c r="H19" s="1">
        <f>H18</f>
        <v>0.26136176292795515</v>
      </c>
      <c r="I19" s="2">
        <f>H19*W50_map</f>
        <v>0.26136176292795515</v>
      </c>
      <c r="J19" s="3">
        <f>I19*T50_map</f>
        <v>0.26136176292795515</v>
      </c>
      <c r="K19" s="2">
        <f>K18</f>
        <v>0.26136176292795515</v>
      </c>
      <c r="L19" s="2">
        <f>K19*W76_map</f>
        <v>0.26136176292795515</v>
      </c>
      <c r="M19" s="4">
        <f>L19*T76_map</f>
        <v>0.26136176292795515</v>
      </c>
      <c r="N19" s="6">
        <v>95</v>
      </c>
      <c r="O19" s="3">
        <f>N19*W50_map</f>
        <v>95</v>
      </c>
      <c r="P19" s="5">
        <f>N19*W76_map</f>
        <v>95</v>
      </c>
    </row>
    <row r="20" spans="2:16" x14ac:dyDescent="0.25">
      <c r="H20" s="1">
        <f>H19</f>
        <v>0.26136176292795515</v>
      </c>
      <c r="I20" s="2">
        <f>H20*W50_map</f>
        <v>0.26136176292795515</v>
      </c>
      <c r="J20" s="3">
        <f>I20*T50_map</f>
        <v>0.26136176292795515</v>
      </c>
      <c r="K20" s="2">
        <f>K19</f>
        <v>0.26136176292795515</v>
      </c>
      <c r="L20" s="2">
        <f>K20*W76_map</f>
        <v>0.26136176292795515</v>
      </c>
      <c r="M20" s="4">
        <f>L20*T76_map</f>
        <v>0.26136176292795515</v>
      </c>
      <c r="N20" s="6">
        <v>100</v>
      </c>
      <c r="O20" s="3">
        <f>N20*W50_map</f>
        <v>100</v>
      </c>
      <c r="P20" s="5">
        <f>N20*W76_map</f>
        <v>100</v>
      </c>
    </row>
    <row r="21" spans="2:16" ht="15.75" thickBot="1" x14ac:dyDescent="0.3">
      <c r="H21" s="1">
        <f>H20</f>
        <v>0.26136176292795515</v>
      </c>
      <c r="I21" s="14">
        <f>H21*W50_map</f>
        <v>0.26136176292795515</v>
      </c>
      <c r="J21" s="15">
        <f>I21*T50_map</f>
        <v>0.26136176292795515</v>
      </c>
      <c r="K21" s="2">
        <f>K20</f>
        <v>0.26136176292795515</v>
      </c>
      <c r="L21" s="14">
        <f>K21*W76_map</f>
        <v>0.26136176292795515</v>
      </c>
      <c r="M21" s="16">
        <f>L21*T76_map</f>
        <v>0.26136176292795515</v>
      </c>
      <c r="N21" s="7">
        <v>105</v>
      </c>
      <c r="O21" s="15">
        <f>N21*W50_map</f>
        <v>105</v>
      </c>
      <c r="P21" s="17">
        <f>N21*W76_map</f>
        <v>105</v>
      </c>
    </row>
    <row r="22" spans="2:16" x14ac:dyDescent="0.25">
      <c r="H22" s="1">
        <f>H21</f>
        <v>0.26136176292795515</v>
      </c>
      <c r="I22" s="2">
        <f>H22*W50_map</f>
        <v>0.26136176292795515</v>
      </c>
      <c r="J22" s="3">
        <f>I22*T50_map</f>
        <v>0.26136176292795515</v>
      </c>
      <c r="K22" s="2">
        <f>K21</f>
        <v>0.26136176292795515</v>
      </c>
      <c r="L22" s="2">
        <f>K22*W76_map</f>
        <v>0.26136176292795515</v>
      </c>
      <c r="M22" s="4">
        <f>L22*T76_map</f>
        <v>0.26136176292795515</v>
      </c>
      <c r="N22" s="6">
        <v>110</v>
      </c>
      <c r="O22" s="3">
        <f>N22*W50_map</f>
        <v>110</v>
      </c>
      <c r="P22" s="5">
        <f>N22*W76_map</f>
        <v>110</v>
      </c>
    </row>
    <row r="23" spans="2:16" ht="15.75" thickBot="1" x14ac:dyDescent="0.3">
      <c r="H23" s="1">
        <f>H22</f>
        <v>0.26136176292795515</v>
      </c>
      <c r="I23" s="14">
        <f>H23*W50_map</f>
        <v>0.26136176292795515</v>
      </c>
      <c r="J23" s="15">
        <f>I23*T50_map</f>
        <v>0.26136176292795515</v>
      </c>
      <c r="K23" s="2">
        <f>K22</f>
        <v>0.26136176292795515</v>
      </c>
      <c r="L23" s="14">
        <f>K23*W76_map</f>
        <v>0.26136176292795515</v>
      </c>
      <c r="M23" s="16">
        <f>L23*T76_map</f>
        <v>0.26136176292795515</v>
      </c>
      <c r="N23" s="7">
        <v>115</v>
      </c>
      <c r="O23" s="15">
        <f>N23*W50_map</f>
        <v>115</v>
      </c>
      <c r="P23" s="17">
        <f>N23*W76_map</f>
        <v>115</v>
      </c>
    </row>
    <row r="24" spans="2:16" x14ac:dyDescent="0.25">
      <c r="H24" s="1">
        <f>H23</f>
        <v>0.26136176292795515</v>
      </c>
      <c r="I24" s="2">
        <f>H24*W50_map</f>
        <v>0.26136176292795515</v>
      </c>
      <c r="J24" s="3">
        <f>I24*T50_map</f>
        <v>0.26136176292795515</v>
      </c>
      <c r="K24" s="2">
        <f>K23</f>
        <v>0.26136176292795515</v>
      </c>
      <c r="L24" s="2">
        <f>K24*W76_map</f>
        <v>0.26136176292795515</v>
      </c>
      <c r="M24" s="4">
        <f>L24*T76_map</f>
        <v>0.26136176292795515</v>
      </c>
      <c r="N24" s="6">
        <v>120</v>
      </c>
      <c r="O24" s="3">
        <f>N24*W50_map</f>
        <v>120</v>
      </c>
      <c r="P24" s="5">
        <f>N24*W76_map</f>
        <v>120</v>
      </c>
    </row>
    <row r="25" spans="2:16" ht="15.75" thickBot="1" x14ac:dyDescent="0.3">
      <c r="B25" s="23" t="s">
        <v>14</v>
      </c>
      <c r="C25" s="22" t="s">
        <v>7</v>
      </c>
      <c r="D25" s="22"/>
      <c r="E25" s="22"/>
      <c r="H25" s="1">
        <f>H24</f>
        <v>0.26136176292795515</v>
      </c>
      <c r="I25" s="14">
        <f>H25*W50_map</f>
        <v>0.26136176292795515</v>
      </c>
      <c r="J25" s="15">
        <f>I25*T50_map</f>
        <v>0.26136176292795515</v>
      </c>
      <c r="K25" s="2">
        <f>K24</f>
        <v>0.26136176292795515</v>
      </c>
      <c r="L25" s="14">
        <f>K25*W76_map</f>
        <v>0.26136176292795515</v>
      </c>
      <c r="M25" s="16">
        <f>L25*T76_map</f>
        <v>0.26136176292795515</v>
      </c>
      <c r="N25" s="7">
        <v>125</v>
      </c>
      <c r="O25" s="15">
        <f>N25*W50_map</f>
        <v>125</v>
      </c>
      <c r="P25" s="17">
        <f>N25*W76_map</f>
        <v>125</v>
      </c>
    </row>
    <row r="26" spans="2:16" x14ac:dyDescent="0.25">
      <c r="B26" s="23"/>
      <c r="C26" s="19"/>
      <c r="D26" s="19" t="s">
        <v>1</v>
      </c>
      <c r="E26" s="19" t="s">
        <v>2</v>
      </c>
      <c r="H26" s="1">
        <f>H25</f>
        <v>0.26136176292795515</v>
      </c>
      <c r="I26" s="2">
        <f>H26*W50_map</f>
        <v>0.26136176292795515</v>
      </c>
      <c r="J26" s="3">
        <f>I26*T50_map</f>
        <v>0.26136176292795515</v>
      </c>
      <c r="K26" s="2">
        <f>K25</f>
        <v>0.26136176292795515</v>
      </c>
      <c r="L26" s="2">
        <f>K26*W76_map</f>
        <v>0.26136176292795515</v>
      </c>
      <c r="M26" s="4">
        <f>L26*T76_map</f>
        <v>0.26136176292795515</v>
      </c>
      <c r="N26" s="6">
        <v>130</v>
      </c>
      <c r="O26" s="3">
        <f>N26*W50_map</f>
        <v>130</v>
      </c>
      <c r="P26" s="5">
        <f>N26*W76_map</f>
        <v>130</v>
      </c>
    </row>
    <row r="27" spans="2:16" x14ac:dyDescent="0.25">
      <c r="B27" s="23"/>
      <c r="C27" s="18" t="s">
        <v>9</v>
      </c>
      <c r="D27" s="22">
        <v>32000</v>
      </c>
      <c r="E27" s="22"/>
      <c r="H27" s="1">
        <f t="shared" ref="H27:H51" si="0">H26</f>
        <v>0.26136176292795515</v>
      </c>
      <c r="I27" s="2">
        <f>H27*W50_map</f>
        <v>0.26136176292795515</v>
      </c>
      <c r="J27" s="3">
        <f>I27*T50_map</f>
        <v>0.26136176292795515</v>
      </c>
      <c r="K27" s="2">
        <f t="shared" ref="K27:K51" si="1">K26</f>
        <v>0.26136176292795515</v>
      </c>
      <c r="L27" s="2">
        <f>K27*W76_map</f>
        <v>0.26136176292795515</v>
      </c>
      <c r="M27" s="4">
        <f>L27*T76_map</f>
        <v>0.26136176292795515</v>
      </c>
      <c r="N27" s="6">
        <v>135</v>
      </c>
      <c r="O27" s="3">
        <f>N27*W50_map</f>
        <v>135</v>
      </c>
      <c r="P27" s="5">
        <f>N27*W76_map</f>
        <v>135</v>
      </c>
    </row>
    <row r="28" spans="2:16" ht="15.75" thickBot="1" x14ac:dyDescent="0.3">
      <c r="B28" s="23"/>
      <c r="C28" s="18" t="s">
        <v>8</v>
      </c>
      <c r="D28" s="22">
        <f>(1-6.873*0.000001*D27)^4.26</f>
        <v>0.34711613692395921</v>
      </c>
      <c r="E28" s="22"/>
      <c r="H28" s="1">
        <f t="shared" si="0"/>
        <v>0.26136176292795515</v>
      </c>
      <c r="I28" s="14">
        <f>H28*W50_map</f>
        <v>0.26136176292795515</v>
      </c>
      <c r="J28" s="15">
        <f>I28*T50_map</f>
        <v>0.26136176292795515</v>
      </c>
      <c r="K28" s="2">
        <f t="shared" si="1"/>
        <v>0.26136176292795515</v>
      </c>
      <c r="L28" s="14">
        <f>K28*W76_map</f>
        <v>0.26136176292795515</v>
      </c>
      <c r="M28" s="16">
        <f>L28*T76_map</f>
        <v>0.26136176292795515</v>
      </c>
      <c r="N28" s="7">
        <v>140</v>
      </c>
      <c r="O28" s="15">
        <f>N28*W50_map</f>
        <v>140</v>
      </c>
      <c r="P28" s="17">
        <f>N28*W76_map</f>
        <v>140</v>
      </c>
    </row>
    <row r="29" spans="2:16" x14ac:dyDescent="0.25">
      <c r="B29" s="23"/>
      <c r="C29" s="19" t="s">
        <v>10</v>
      </c>
      <c r="D29" s="20">
        <v>15.5</v>
      </c>
      <c r="E29" s="20">
        <v>15.5</v>
      </c>
      <c r="H29" s="1">
        <f t="shared" si="0"/>
        <v>0.26136176292795515</v>
      </c>
      <c r="I29" s="2">
        <f>H29*W50_map</f>
        <v>0.26136176292795515</v>
      </c>
      <c r="J29" s="3">
        <f>I29*T50_map</f>
        <v>0.26136176292795515</v>
      </c>
      <c r="K29" s="2">
        <f t="shared" si="1"/>
        <v>0.26136176292795515</v>
      </c>
      <c r="L29" s="2">
        <f>K29*W76_map</f>
        <v>0.26136176292795515</v>
      </c>
      <c r="M29" s="4">
        <f>L29*T76_map</f>
        <v>0.26136176292795515</v>
      </c>
      <c r="N29" s="6">
        <v>145</v>
      </c>
      <c r="O29" s="3">
        <f>N29*W50_map</f>
        <v>145</v>
      </c>
      <c r="P29" s="5">
        <f>N29*W76_map</f>
        <v>145</v>
      </c>
    </row>
    <row r="30" spans="2:16" ht="15.75" thickBot="1" x14ac:dyDescent="0.3">
      <c r="B30" s="23"/>
      <c r="C30" s="19" t="s">
        <v>0</v>
      </c>
      <c r="D30" s="20">
        <v>1.6669045030267535E-2</v>
      </c>
      <c r="E30" s="20">
        <v>1.8181888339541302E-2</v>
      </c>
      <c r="H30" s="1">
        <f t="shared" si="0"/>
        <v>0.26136176292795515</v>
      </c>
      <c r="I30" s="14">
        <f>H30*W50_map</f>
        <v>0.26136176292795515</v>
      </c>
      <c r="J30" s="15">
        <f>I30*T50_map</f>
        <v>0.26136176292795515</v>
      </c>
      <c r="K30" s="2">
        <f t="shared" si="1"/>
        <v>0.26136176292795515</v>
      </c>
      <c r="L30" s="14">
        <f>K30*W76_map</f>
        <v>0.26136176292795515</v>
      </c>
      <c r="M30" s="16">
        <f>L30*T76_map</f>
        <v>0.26136176292795515</v>
      </c>
      <c r="N30" s="7">
        <v>150</v>
      </c>
      <c r="O30" s="15">
        <f>N30*W50_map</f>
        <v>150</v>
      </c>
      <c r="P30" s="17">
        <f>N30*W76_map</f>
        <v>150</v>
      </c>
    </row>
    <row r="31" spans="2:16" x14ac:dyDescent="0.25">
      <c r="B31" s="23"/>
      <c r="C31" s="19" t="s">
        <v>11</v>
      </c>
      <c r="D31" s="24">
        <v>5.67E-2</v>
      </c>
      <c r="E31" s="25"/>
      <c r="H31" s="1">
        <f t="shared" si="0"/>
        <v>0.26136176292795515</v>
      </c>
      <c r="I31" s="2">
        <f>H31*W50_map</f>
        <v>0.26136176292795515</v>
      </c>
      <c r="J31" s="3">
        <f>I31*T50_map</f>
        <v>0.26136176292795515</v>
      </c>
      <c r="K31" s="2">
        <f t="shared" si="1"/>
        <v>0.26136176292795515</v>
      </c>
      <c r="L31" s="2">
        <f>K31*W76_map</f>
        <v>0.26136176292795515</v>
      </c>
      <c r="M31" s="4">
        <f>L31*T76_map</f>
        <v>0.26136176292795515</v>
      </c>
      <c r="N31" s="6">
        <v>155</v>
      </c>
      <c r="O31" s="3">
        <f>N31*W50_map</f>
        <v>155</v>
      </c>
      <c r="P31" s="5">
        <f>N31*W76_map</f>
        <v>155</v>
      </c>
    </row>
    <row r="32" spans="2:16" x14ac:dyDescent="0.25">
      <c r="B32" s="23"/>
      <c r="C32" s="19" t="s">
        <v>12</v>
      </c>
      <c r="D32" s="22">
        <f>0.002297*D28</f>
        <v>7.9732576651433431E-4</v>
      </c>
      <c r="E32" s="22"/>
      <c r="H32" s="1">
        <f t="shared" si="0"/>
        <v>0.26136176292795515</v>
      </c>
      <c r="I32" s="2">
        <f>H32*W50_map</f>
        <v>0.26136176292795515</v>
      </c>
      <c r="J32" s="3">
        <f>I32*T50_map</f>
        <v>0.26136176292795515</v>
      </c>
      <c r="K32" s="2">
        <f t="shared" si="1"/>
        <v>0.26136176292795515</v>
      </c>
      <c r="L32" s="2">
        <f>K32*W76_map</f>
        <v>0.26136176292795515</v>
      </c>
      <c r="M32" s="4">
        <f>L32*T76_map</f>
        <v>0.26136176292795515</v>
      </c>
      <c r="N32" s="6">
        <v>160</v>
      </c>
      <c r="O32" s="3">
        <f>N32*W50_map</f>
        <v>160</v>
      </c>
      <c r="P32" s="5">
        <f>N32*W76_map</f>
        <v>160</v>
      </c>
    </row>
    <row r="33" spans="2:16" ht="15.75" thickBot="1" x14ac:dyDescent="0.3">
      <c r="B33" s="23"/>
      <c r="C33" s="21" t="s">
        <v>13</v>
      </c>
      <c r="D33" s="22">
        <f>300/60</f>
        <v>5</v>
      </c>
      <c r="E33" s="22"/>
      <c r="H33" s="1">
        <f t="shared" si="0"/>
        <v>0.26136176292795515</v>
      </c>
      <c r="I33" s="14">
        <f>H33*W50_map</f>
        <v>0.26136176292795515</v>
      </c>
      <c r="J33" s="15">
        <f>I33*T50_map</f>
        <v>0.26136176292795515</v>
      </c>
      <c r="K33" s="2">
        <f t="shared" si="1"/>
        <v>0.26136176292795515</v>
      </c>
      <c r="L33" s="14">
        <f>K33*W76_map</f>
        <v>0.26136176292795515</v>
      </c>
      <c r="M33" s="16">
        <f>L33*T76_map</f>
        <v>0.26136176292795515</v>
      </c>
      <c r="N33" s="7">
        <v>165</v>
      </c>
      <c r="O33" s="15">
        <f>N33*W50_map</f>
        <v>165</v>
      </c>
      <c r="P33" s="17">
        <f>N33*W76_map</f>
        <v>165</v>
      </c>
    </row>
    <row r="34" spans="2:16" x14ac:dyDescent="0.25">
      <c r="H34" s="1">
        <f t="shared" si="0"/>
        <v>0.26136176292795515</v>
      </c>
      <c r="I34" s="2">
        <f>H34*W50_map</f>
        <v>0.26136176292795515</v>
      </c>
      <c r="J34" s="3">
        <f>I34*T50_map</f>
        <v>0.26136176292795515</v>
      </c>
      <c r="K34" s="2">
        <f t="shared" si="1"/>
        <v>0.26136176292795515</v>
      </c>
      <c r="L34" s="2">
        <f>K34*W76_map</f>
        <v>0.26136176292795515</v>
      </c>
      <c r="M34" s="4">
        <f>L34*T76_map</f>
        <v>0.26136176292795515</v>
      </c>
      <c r="N34" s="6">
        <v>170</v>
      </c>
      <c r="O34" s="3">
        <f>N34*W50_map</f>
        <v>170</v>
      </c>
      <c r="P34" s="5">
        <f>N34*W76_map</f>
        <v>170</v>
      </c>
    </row>
    <row r="35" spans="2:16" ht="15.75" thickBot="1" x14ac:dyDescent="0.3">
      <c r="H35" s="1">
        <f t="shared" si="0"/>
        <v>0.26136176292795515</v>
      </c>
      <c r="I35" s="14">
        <f>H35*W50_map</f>
        <v>0.26136176292795515</v>
      </c>
      <c r="J35" s="15">
        <f>I35*T50_map</f>
        <v>0.26136176292795515</v>
      </c>
      <c r="K35" s="2">
        <f t="shared" si="1"/>
        <v>0.26136176292795515</v>
      </c>
      <c r="L35" s="14">
        <f>K35*W76_map</f>
        <v>0.26136176292795515</v>
      </c>
      <c r="M35" s="16">
        <f>L35*T76_map</f>
        <v>0.26136176292795515</v>
      </c>
      <c r="N35" s="7">
        <v>175</v>
      </c>
      <c r="O35" s="15">
        <f>N35*W50_map</f>
        <v>175</v>
      </c>
      <c r="P35" s="17">
        <f>N35*W76_map</f>
        <v>175</v>
      </c>
    </row>
    <row r="36" spans="2:16" x14ac:dyDescent="0.25">
      <c r="H36" s="1">
        <f t="shared" si="0"/>
        <v>0.26136176292795515</v>
      </c>
      <c r="I36" s="2">
        <f>H36*W50_map</f>
        <v>0.26136176292795515</v>
      </c>
      <c r="J36" s="3">
        <f>I36*T50_map</f>
        <v>0.26136176292795515</v>
      </c>
      <c r="K36" s="2">
        <f t="shared" si="1"/>
        <v>0.26136176292795515</v>
      </c>
      <c r="L36" s="2">
        <f>K36*W76_map</f>
        <v>0.26136176292795515</v>
      </c>
      <c r="M36" s="4">
        <f>L36*T76_map</f>
        <v>0.26136176292795515</v>
      </c>
      <c r="N36" s="6">
        <v>180</v>
      </c>
      <c r="O36" s="3">
        <f>N36*W50_map</f>
        <v>180</v>
      </c>
      <c r="P36" s="5">
        <f>N36*W76_map</f>
        <v>180</v>
      </c>
    </row>
    <row r="37" spans="2:16" x14ac:dyDescent="0.25">
      <c r="H37" s="1">
        <f t="shared" si="0"/>
        <v>0.26136176292795515</v>
      </c>
      <c r="I37" s="2">
        <f>H37*W50_map</f>
        <v>0.26136176292795515</v>
      </c>
      <c r="J37" s="3">
        <f>I37*T50_map</f>
        <v>0.26136176292795515</v>
      </c>
      <c r="K37" s="2">
        <f t="shared" si="1"/>
        <v>0.26136176292795515</v>
      </c>
      <c r="L37" s="2">
        <f>K37*W76_map</f>
        <v>0.26136176292795515</v>
      </c>
      <c r="M37" s="4">
        <f>L37*T76_map</f>
        <v>0.26136176292795515</v>
      </c>
      <c r="N37" s="6">
        <v>185</v>
      </c>
      <c r="O37" s="3">
        <f>N37*W50_map</f>
        <v>185</v>
      </c>
      <c r="P37" s="5">
        <f>N37*W76_map</f>
        <v>185</v>
      </c>
    </row>
    <row r="38" spans="2:16" ht="15.75" thickBot="1" x14ac:dyDescent="0.3">
      <c r="H38" s="1">
        <f t="shared" si="0"/>
        <v>0.26136176292795515</v>
      </c>
      <c r="I38" s="14">
        <f>H38*W50_map</f>
        <v>0.26136176292795515</v>
      </c>
      <c r="J38" s="15">
        <f>I38*T50_map</f>
        <v>0.26136176292795515</v>
      </c>
      <c r="K38" s="2">
        <f t="shared" si="1"/>
        <v>0.26136176292795515</v>
      </c>
      <c r="L38" s="14">
        <f>K38*W76_map</f>
        <v>0.26136176292795515</v>
      </c>
      <c r="M38" s="16">
        <f>L38*T76_map</f>
        <v>0.26136176292795515</v>
      </c>
      <c r="N38" s="7">
        <v>190</v>
      </c>
      <c r="O38" s="15">
        <f>N38*W50_map</f>
        <v>190</v>
      </c>
      <c r="P38" s="17">
        <f>N38*W76_map</f>
        <v>190</v>
      </c>
    </row>
    <row r="39" spans="2:16" x14ac:dyDescent="0.25">
      <c r="H39" s="1">
        <f t="shared" si="0"/>
        <v>0.26136176292795515</v>
      </c>
      <c r="I39" s="2">
        <f>H39*W50_map</f>
        <v>0.26136176292795515</v>
      </c>
      <c r="J39" s="3">
        <f>I39*T50_map</f>
        <v>0.26136176292795515</v>
      </c>
      <c r="K39" s="2">
        <f t="shared" si="1"/>
        <v>0.26136176292795515</v>
      </c>
      <c r="L39" s="2">
        <f>K39*W76_map</f>
        <v>0.26136176292795515</v>
      </c>
      <c r="M39" s="4">
        <f>L39*T76_map</f>
        <v>0.26136176292795515</v>
      </c>
      <c r="N39" s="6">
        <v>195</v>
      </c>
      <c r="O39" s="3">
        <f>N39*W50_map</f>
        <v>195</v>
      </c>
      <c r="P39" s="5">
        <f>N39*W76_map</f>
        <v>195</v>
      </c>
    </row>
    <row r="40" spans="2:16" ht="15.75" thickBot="1" x14ac:dyDescent="0.3">
      <c r="H40" s="1">
        <f t="shared" si="0"/>
        <v>0.26136176292795515</v>
      </c>
      <c r="I40" s="14">
        <f>H40*W50_map</f>
        <v>0.26136176292795515</v>
      </c>
      <c r="J40" s="15">
        <f>I40*T50_map</f>
        <v>0.26136176292795515</v>
      </c>
      <c r="K40" s="2">
        <f t="shared" si="1"/>
        <v>0.26136176292795515</v>
      </c>
      <c r="L40" s="14">
        <f>K40*W76_map</f>
        <v>0.26136176292795515</v>
      </c>
      <c r="M40" s="16">
        <f>L40*T76_map</f>
        <v>0.26136176292795515</v>
      </c>
      <c r="N40" s="7">
        <v>200</v>
      </c>
      <c r="O40" s="15">
        <f>N40*W50_map</f>
        <v>200</v>
      </c>
      <c r="P40" s="17">
        <f>N40*W76_map</f>
        <v>200</v>
      </c>
    </row>
    <row r="41" spans="2:16" x14ac:dyDescent="0.25">
      <c r="H41" s="1">
        <f t="shared" si="0"/>
        <v>0.26136176292795515</v>
      </c>
      <c r="I41" s="2">
        <f>H41*W50_map</f>
        <v>0.26136176292795515</v>
      </c>
      <c r="J41" s="3">
        <f>I41*T50_map</f>
        <v>0.26136176292795515</v>
      </c>
      <c r="K41" s="2">
        <f t="shared" si="1"/>
        <v>0.26136176292795515</v>
      </c>
      <c r="L41" s="2">
        <f>K41*W76_map</f>
        <v>0.26136176292795515</v>
      </c>
      <c r="M41" s="4">
        <f>L41*T76_map</f>
        <v>0.26136176292795515</v>
      </c>
      <c r="N41" s="6">
        <v>205</v>
      </c>
      <c r="O41" s="3">
        <f>N41*W50_map</f>
        <v>205</v>
      </c>
      <c r="P41" s="5">
        <f>N41*W76_map</f>
        <v>205</v>
      </c>
    </row>
    <row r="42" spans="2:16" x14ac:dyDescent="0.25">
      <c r="H42" s="1">
        <f t="shared" si="0"/>
        <v>0.26136176292795515</v>
      </c>
      <c r="I42" s="2">
        <f>H42*W50_map</f>
        <v>0.26136176292795515</v>
      </c>
      <c r="J42" s="3">
        <f>I42*T50_map</f>
        <v>0.26136176292795515</v>
      </c>
      <c r="K42" s="2">
        <f t="shared" si="1"/>
        <v>0.26136176292795515</v>
      </c>
      <c r="L42" s="2">
        <f>K42*W76_map</f>
        <v>0.26136176292795515</v>
      </c>
      <c r="M42" s="4">
        <f>L42*T76_map</f>
        <v>0.26136176292795515</v>
      </c>
      <c r="N42" s="6">
        <v>210</v>
      </c>
      <c r="O42" s="3">
        <f>N42*W50_map</f>
        <v>210</v>
      </c>
      <c r="P42" s="5">
        <f>N42*W76_map</f>
        <v>210</v>
      </c>
    </row>
    <row r="43" spans="2:16" ht="15.75" thickBot="1" x14ac:dyDescent="0.3">
      <c r="H43" s="1">
        <f t="shared" si="0"/>
        <v>0.26136176292795515</v>
      </c>
      <c r="I43" s="14">
        <f>H43*W50_map</f>
        <v>0.26136176292795515</v>
      </c>
      <c r="J43" s="15">
        <f>I43*T50_map</f>
        <v>0.26136176292795515</v>
      </c>
      <c r="K43" s="2">
        <f t="shared" si="1"/>
        <v>0.26136176292795515</v>
      </c>
      <c r="L43" s="14">
        <f>K43*W76_map</f>
        <v>0.26136176292795515</v>
      </c>
      <c r="M43" s="16">
        <f>L43*T76_map</f>
        <v>0.26136176292795515</v>
      </c>
      <c r="N43" s="7">
        <v>215</v>
      </c>
      <c r="O43" s="15">
        <f>N43*W50_map</f>
        <v>215</v>
      </c>
      <c r="P43" s="17">
        <f>N43*W76_map</f>
        <v>215</v>
      </c>
    </row>
    <row r="44" spans="2:16" x14ac:dyDescent="0.25">
      <c r="H44" s="1">
        <f t="shared" si="0"/>
        <v>0.26136176292795515</v>
      </c>
      <c r="I44" s="2">
        <f>H44*W50_map</f>
        <v>0.26136176292795515</v>
      </c>
      <c r="J44" s="3">
        <f>I44*T50_map</f>
        <v>0.26136176292795515</v>
      </c>
      <c r="K44" s="2">
        <f t="shared" si="1"/>
        <v>0.26136176292795515</v>
      </c>
      <c r="L44" s="2">
        <f>K44*W76_map</f>
        <v>0.26136176292795515</v>
      </c>
      <c r="M44" s="4">
        <f>L44*T76_map</f>
        <v>0.26136176292795515</v>
      </c>
      <c r="N44" s="6">
        <v>220</v>
      </c>
      <c r="O44" s="3">
        <f>N44*W50_map</f>
        <v>220</v>
      </c>
      <c r="P44" s="5">
        <f>N44*W76_map</f>
        <v>220</v>
      </c>
    </row>
    <row r="45" spans="2:16" ht="15.75" thickBot="1" x14ac:dyDescent="0.3">
      <c r="H45" s="1">
        <f t="shared" si="0"/>
        <v>0.26136176292795515</v>
      </c>
      <c r="I45" s="14">
        <f>H45*W50_map</f>
        <v>0.26136176292795515</v>
      </c>
      <c r="J45" s="15">
        <f>I45*T50_map</f>
        <v>0.26136176292795515</v>
      </c>
      <c r="K45" s="2">
        <f t="shared" si="1"/>
        <v>0.26136176292795515</v>
      </c>
      <c r="L45" s="14">
        <f>K45*W76_map</f>
        <v>0.26136176292795515</v>
      </c>
      <c r="M45" s="16">
        <f>L45*T76_map</f>
        <v>0.26136176292795515</v>
      </c>
      <c r="N45" s="7">
        <v>225</v>
      </c>
      <c r="O45" s="15">
        <f>N45*W50_map</f>
        <v>225</v>
      </c>
      <c r="P45" s="17">
        <f>N45*W76_map</f>
        <v>225</v>
      </c>
    </row>
    <row r="46" spans="2:16" x14ac:dyDescent="0.25">
      <c r="H46" s="1">
        <f t="shared" si="0"/>
        <v>0.26136176292795515</v>
      </c>
      <c r="I46" s="2">
        <f>H46*W50_map</f>
        <v>0.26136176292795515</v>
      </c>
      <c r="J46" s="3">
        <f>I46*T50_map</f>
        <v>0.26136176292795515</v>
      </c>
      <c r="K46" s="2">
        <f t="shared" si="1"/>
        <v>0.26136176292795515</v>
      </c>
      <c r="L46" s="2">
        <f>K46*W76_map</f>
        <v>0.26136176292795515</v>
      </c>
      <c r="M46" s="4">
        <f>L46*T76_map</f>
        <v>0.26136176292795515</v>
      </c>
      <c r="N46" s="6">
        <v>230</v>
      </c>
      <c r="O46" s="3">
        <f>N46*W50_map</f>
        <v>230</v>
      </c>
      <c r="P46" s="5">
        <f>N46*W76_map</f>
        <v>230</v>
      </c>
    </row>
    <row r="47" spans="2:16" x14ac:dyDescent="0.25">
      <c r="H47" s="1">
        <f t="shared" si="0"/>
        <v>0.26136176292795515</v>
      </c>
      <c r="I47" s="2">
        <f>H47*W50_map</f>
        <v>0.26136176292795515</v>
      </c>
      <c r="J47" s="3">
        <f>I47*T50_map</f>
        <v>0.26136176292795515</v>
      </c>
      <c r="K47" s="2">
        <f t="shared" si="1"/>
        <v>0.26136176292795515</v>
      </c>
      <c r="L47" s="2">
        <f>K47*W76_map</f>
        <v>0.26136176292795515</v>
      </c>
      <c r="M47" s="4">
        <f>L47*T76_map</f>
        <v>0.26136176292795515</v>
      </c>
      <c r="N47" s="6">
        <v>235</v>
      </c>
      <c r="O47" s="3">
        <f>N47*W50_map</f>
        <v>235</v>
      </c>
      <c r="P47" s="5">
        <f>N47*W76_map</f>
        <v>235</v>
      </c>
    </row>
    <row r="48" spans="2:16" ht="15.75" thickBot="1" x14ac:dyDescent="0.3">
      <c r="H48" s="1">
        <f t="shared" si="0"/>
        <v>0.26136176292795515</v>
      </c>
      <c r="I48" s="14">
        <f>H48*W50_map</f>
        <v>0.26136176292795515</v>
      </c>
      <c r="J48" s="15">
        <f>I48*T50_map</f>
        <v>0.26136176292795515</v>
      </c>
      <c r="K48" s="2">
        <f t="shared" si="1"/>
        <v>0.26136176292795515</v>
      </c>
      <c r="L48" s="14">
        <f>K48*W76_map</f>
        <v>0.26136176292795515</v>
      </c>
      <c r="M48" s="16">
        <f>L48*T76_map</f>
        <v>0.26136176292795515</v>
      </c>
      <c r="N48" s="7">
        <v>240</v>
      </c>
      <c r="O48" s="15">
        <f>N48*W50_map</f>
        <v>240</v>
      </c>
      <c r="P48" s="17">
        <f>N48*W76_map</f>
        <v>240</v>
      </c>
    </row>
    <row r="49" spans="2:16" x14ac:dyDescent="0.25">
      <c r="H49" s="1">
        <f t="shared" si="0"/>
        <v>0.26136176292795515</v>
      </c>
      <c r="I49" s="2">
        <f>H49*W50_map</f>
        <v>0.26136176292795515</v>
      </c>
      <c r="J49" s="3">
        <f>I49*T50_map</f>
        <v>0.26136176292795515</v>
      </c>
      <c r="K49" s="2">
        <f t="shared" si="1"/>
        <v>0.26136176292795515</v>
      </c>
      <c r="L49" s="2">
        <f>K49*W76_map</f>
        <v>0.26136176292795515</v>
      </c>
      <c r="M49" s="4">
        <f>L49*T76_map</f>
        <v>0.26136176292795515</v>
      </c>
      <c r="N49" s="6">
        <v>245</v>
      </c>
      <c r="O49" s="3">
        <f>N49*W50_map</f>
        <v>245</v>
      </c>
      <c r="P49" s="5">
        <f>N49*W76_map</f>
        <v>245</v>
      </c>
    </row>
    <row r="50" spans="2:16" ht="15.75" thickBot="1" x14ac:dyDescent="0.3">
      <c r="H50" s="1">
        <f t="shared" si="0"/>
        <v>0.26136176292795515</v>
      </c>
      <c r="I50" s="14">
        <f>H50*W50_map</f>
        <v>0.26136176292795515</v>
      </c>
      <c r="J50" s="15">
        <f>I50*T50_map</f>
        <v>0.26136176292795515</v>
      </c>
      <c r="K50" s="2">
        <f t="shared" si="1"/>
        <v>0.26136176292795515</v>
      </c>
      <c r="L50" s="14">
        <f>K50*W76_map</f>
        <v>0.26136176292795515</v>
      </c>
      <c r="M50" s="16">
        <f>L50*T76_map</f>
        <v>0.26136176292795515</v>
      </c>
      <c r="N50" s="7">
        <v>250</v>
      </c>
      <c r="O50" s="15">
        <f>N50*W50_map</f>
        <v>250</v>
      </c>
      <c r="P50" s="17">
        <f>N50*W76_map</f>
        <v>250</v>
      </c>
    </row>
    <row r="51" spans="2:16" x14ac:dyDescent="0.25">
      <c r="H51" s="1">
        <f t="shared" si="0"/>
        <v>0.26136176292795515</v>
      </c>
      <c r="I51" s="2">
        <f>H51*W50_map</f>
        <v>0.26136176292795515</v>
      </c>
      <c r="J51" s="3">
        <f>I51*T50_map</f>
        <v>0.26136176292795515</v>
      </c>
      <c r="K51" s="2">
        <f t="shared" si="1"/>
        <v>0.26136176292795515</v>
      </c>
      <c r="L51" s="2">
        <f>K51*W76_map</f>
        <v>0.26136176292795515</v>
      </c>
      <c r="M51" s="4">
        <f>L51*T76_map</f>
        <v>0.26136176292795515</v>
      </c>
      <c r="N51" s="6">
        <v>255</v>
      </c>
      <c r="O51" s="3">
        <f>N51*W50_map</f>
        <v>255</v>
      </c>
      <c r="P51" s="5">
        <f>N51*W76_map</f>
        <v>255</v>
      </c>
    </row>
    <row r="57" spans="2:16" x14ac:dyDescent="0.25">
      <c r="B57" s="23" t="s">
        <v>16</v>
      </c>
      <c r="C57" s="22" t="s">
        <v>7</v>
      </c>
      <c r="D57" s="22"/>
      <c r="E57" s="22"/>
    </row>
    <row r="58" spans="2:16" x14ac:dyDescent="0.25">
      <c r="B58" s="23"/>
      <c r="C58" s="19"/>
      <c r="D58" s="19" t="s">
        <v>1</v>
      </c>
      <c r="E58" s="19" t="s">
        <v>2</v>
      </c>
    </row>
    <row r="59" spans="2:16" x14ac:dyDescent="0.25">
      <c r="B59" s="23"/>
      <c r="C59" s="18" t="s">
        <v>9</v>
      </c>
      <c r="D59" s="22">
        <v>32000</v>
      </c>
      <c r="E59" s="22"/>
    </row>
    <row r="60" spans="2:16" x14ac:dyDescent="0.25">
      <c r="B60" s="23"/>
      <c r="C60" s="18" t="s">
        <v>8</v>
      </c>
      <c r="D60" s="22">
        <f>(1-6.873*0.000001*D59)^4.26</f>
        <v>0.34711613692395921</v>
      </c>
      <c r="E60" s="22"/>
    </row>
    <row r="61" spans="2:16" x14ac:dyDescent="0.25">
      <c r="B61" s="23"/>
      <c r="C61" s="19" t="s">
        <v>10</v>
      </c>
      <c r="D61" s="20">
        <v>15.5</v>
      </c>
      <c r="E61" s="20">
        <v>15.5</v>
      </c>
    </row>
    <row r="62" spans="2:16" x14ac:dyDescent="0.25">
      <c r="B62" s="23"/>
      <c r="C62" s="19" t="s">
        <v>0</v>
      </c>
      <c r="D62" s="20">
        <v>1.6669045030267535E-2</v>
      </c>
      <c r="E62" s="20">
        <v>1.8181888339541302E-2</v>
      </c>
    </row>
    <row r="63" spans="2:16" x14ac:dyDescent="0.25">
      <c r="B63" s="23"/>
      <c r="C63" s="19" t="s">
        <v>11</v>
      </c>
      <c r="D63" s="22">
        <v>6.3219441148717109E-2</v>
      </c>
      <c r="E63" s="22"/>
    </row>
    <row r="64" spans="2:16" x14ac:dyDescent="0.25">
      <c r="B64" s="23"/>
      <c r="C64" s="19" t="s">
        <v>12</v>
      </c>
      <c r="D64" s="22">
        <f>0.002297*D60</f>
        <v>7.9732576651433431E-4</v>
      </c>
      <c r="E64" s="22"/>
    </row>
    <row r="65" spans="2:5" x14ac:dyDescent="0.25">
      <c r="B65" s="23"/>
      <c r="C65" s="21" t="s">
        <v>13</v>
      </c>
      <c r="D65" s="22">
        <f>300/60</f>
        <v>5</v>
      </c>
      <c r="E65" s="22"/>
    </row>
    <row r="85" spans="2:5" x14ac:dyDescent="0.25">
      <c r="B85" s="26" t="s">
        <v>17</v>
      </c>
      <c r="C85" s="22" t="s">
        <v>7</v>
      </c>
      <c r="D85" s="22"/>
      <c r="E85" s="22"/>
    </row>
    <row r="86" spans="2:5" x14ac:dyDescent="0.25">
      <c r="B86" s="26"/>
      <c r="C86" s="19"/>
      <c r="D86" s="19" t="s">
        <v>1</v>
      </c>
      <c r="E86" s="19" t="s">
        <v>2</v>
      </c>
    </row>
    <row r="87" spans="2:5" x14ac:dyDescent="0.25">
      <c r="B87" s="26"/>
      <c r="C87" s="18" t="s">
        <v>9</v>
      </c>
      <c r="D87" s="22">
        <v>40000</v>
      </c>
      <c r="E87" s="22"/>
    </row>
    <row r="88" spans="2:5" x14ac:dyDescent="0.25">
      <c r="B88" s="26"/>
      <c r="C88" s="18" t="s">
        <v>8</v>
      </c>
      <c r="D88" s="22">
        <f>D92/0.002378</f>
        <v>0.24684608915054668</v>
      </c>
      <c r="E88" s="22"/>
    </row>
    <row r="89" spans="2:5" x14ac:dyDescent="0.25">
      <c r="B89" s="26"/>
      <c r="C89" s="19" t="s">
        <v>10</v>
      </c>
      <c r="D89" s="20">
        <v>15.5</v>
      </c>
      <c r="E89" s="20">
        <v>15.5</v>
      </c>
    </row>
    <row r="90" spans="2:5" x14ac:dyDescent="0.25">
      <c r="B90" s="26"/>
      <c r="C90" s="19" t="s">
        <v>0</v>
      </c>
      <c r="D90" s="20">
        <v>1.6669045030267535E-2</v>
      </c>
      <c r="E90" s="20">
        <v>1.8181888339541302E-2</v>
      </c>
    </row>
    <row r="91" spans="2:5" x14ac:dyDescent="0.25">
      <c r="B91" s="26"/>
      <c r="C91" s="19" t="s">
        <v>11</v>
      </c>
      <c r="D91" s="22">
        <v>6.3219441148717109E-2</v>
      </c>
      <c r="E91" s="22"/>
    </row>
    <row r="92" spans="2:5" x14ac:dyDescent="0.25">
      <c r="B92" s="26"/>
      <c r="C92" s="19" t="s">
        <v>12</v>
      </c>
      <c r="D92" s="22">
        <v>5.8699999999999996E-4</v>
      </c>
      <c r="E92" s="22"/>
    </row>
    <row r="93" spans="2:5" x14ac:dyDescent="0.25">
      <c r="B93" s="26"/>
      <c r="C93" s="21"/>
      <c r="D93" s="22"/>
      <c r="E93" s="22"/>
    </row>
    <row r="116" spans="2:5" x14ac:dyDescent="0.25">
      <c r="B116" s="27" t="s">
        <v>18</v>
      </c>
      <c r="C116" s="22" t="s">
        <v>7</v>
      </c>
      <c r="D116" s="22"/>
      <c r="E116" s="22"/>
    </row>
    <row r="117" spans="2:5" x14ac:dyDescent="0.25">
      <c r="B117" s="27"/>
      <c r="C117" s="19"/>
      <c r="D117" s="19" t="s">
        <v>1</v>
      </c>
      <c r="E117" s="19" t="s">
        <v>2</v>
      </c>
    </row>
    <row r="118" spans="2:5" x14ac:dyDescent="0.25">
      <c r="B118" s="27"/>
      <c r="C118" s="18" t="s">
        <v>9</v>
      </c>
      <c r="D118" s="22">
        <v>45000</v>
      </c>
      <c r="E118" s="22"/>
    </row>
    <row r="119" spans="2:5" x14ac:dyDescent="0.25">
      <c r="B119" s="27"/>
      <c r="C119" s="18" t="s">
        <v>8</v>
      </c>
      <c r="D119" s="22">
        <f>D123/0.002378</f>
        <v>0.19428090832632466</v>
      </c>
      <c r="E119" s="22"/>
    </row>
    <row r="120" spans="2:5" x14ac:dyDescent="0.25">
      <c r="B120" s="27"/>
      <c r="C120" s="19" t="s">
        <v>10</v>
      </c>
      <c r="D120" s="20">
        <v>15.5</v>
      </c>
      <c r="E120" s="20">
        <v>15.5</v>
      </c>
    </row>
    <row r="121" spans="2:5" x14ac:dyDescent="0.25">
      <c r="B121" s="27"/>
      <c r="C121" s="19" t="s">
        <v>0</v>
      </c>
      <c r="D121" s="20">
        <v>1.6669045030267535E-2</v>
      </c>
      <c r="E121" s="20">
        <v>1.8181888339541302E-2</v>
      </c>
    </row>
    <row r="122" spans="2:5" x14ac:dyDescent="0.25">
      <c r="B122" s="27"/>
      <c r="C122" s="19" t="s">
        <v>11</v>
      </c>
      <c r="D122" s="22">
        <v>5.9832685372892984E-2</v>
      </c>
      <c r="E122" s="22"/>
    </row>
    <row r="123" spans="2:5" x14ac:dyDescent="0.25">
      <c r="B123" s="27"/>
      <c r="C123" s="19" t="s">
        <v>12</v>
      </c>
      <c r="D123" s="22">
        <v>4.6200000000000001E-4</v>
      </c>
      <c r="E123" s="22"/>
    </row>
    <row r="124" spans="2:5" x14ac:dyDescent="0.25">
      <c r="B124" s="27"/>
      <c r="C124" s="21"/>
      <c r="D124" s="22"/>
      <c r="E124" s="22"/>
    </row>
    <row r="144" spans="2:5" x14ac:dyDescent="0.25">
      <c r="B144" s="27" t="s">
        <v>19</v>
      </c>
      <c r="C144" s="22" t="s">
        <v>7</v>
      </c>
      <c r="D144" s="22"/>
      <c r="E144" s="22"/>
    </row>
    <row r="145" spans="2:5" x14ac:dyDescent="0.25">
      <c r="B145" s="27"/>
      <c r="C145" s="19"/>
      <c r="D145" s="19" t="s">
        <v>1</v>
      </c>
      <c r="E145" s="19" t="s">
        <v>2</v>
      </c>
    </row>
    <row r="146" spans="2:5" x14ac:dyDescent="0.25">
      <c r="B146" s="27"/>
      <c r="C146" s="18" t="s">
        <v>9</v>
      </c>
      <c r="D146" s="22">
        <v>50000</v>
      </c>
      <c r="E146" s="22"/>
    </row>
    <row r="147" spans="2:5" x14ac:dyDescent="0.25">
      <c r="B147" s="27"/>
      <c r="C147" s="18" t="s">
        <v>8</v>
      </c>
      <c r="D147" s="22">
        <f>D151/0.002378</f>
        <v>0.15306980656013458</v>
      </c>
      <c r="E147" s="22"/>
    </row>
    <row r="148" spans="2:5" x14ac:dyDescent="0.25">
      <c r="B148" s="27"/>
      <c r="C148" s="19" t="s">
        <v>10</v>
      </c>
      <c r="D148" s="20">
        <v>15.5</v>
      </c>
      <c r="E148" s="20">
        <v>15.5</v>
      </c>
    </row>
    <row r="149" spans="2:5" x14ac:dyDescent="0.25">
      <c r="B149" s="27"/>
      <c r="C149" s="19" t="s">
        <v>0</v>
      </c>
      <c r="D149" s="20">
        <v>1.6669045030267535E-2</v>
      </c>
      <c r="E149" s="20">
        <v>1.8181888339541302E-2</v>
      </c>
    </row>
    <row r="150" spans="2:5" x14ac:dyDescent="0.25">
      <c r="B150" s="27"/>
      <c r="C150" s="19" t="s">
        <v>11</v>
      </c>
      <c r="D150" s="24">
        <v>5.67E-2</v>
      </c>
      <c r="E150" s="25"/>
    </row>
    <row r="151" spans="2:5" x14ac:dyDescent="0.25">
      <c r="B151" s="27"/>
      <c r="C151" s="19" t="s">
        <v>12</v>
      </c>
      <c r="D151" s="22">
        <v>3.6400000000000001E-4</v>
      </c>
      <c r="E151" s="22"/>
    </row>
    <row r="152" spans="2:5" x14ac:dyDescent="0.25">
      <c r="B152" s="27"/>
      <c r="C152" s="21"/>
      <c r="D152" s="22"/>
      <c r="E152" s="22"/>
    </row>
  </sheetData>
  <mergeCells count="42">
    <mergeCell ref="B144:B152"/>
    <mergeCell ref="C144:E144"/>
    <mergeCell ref="D146:E146"/>
    <mergeCell ref="D147:E147"/>
    <mergeCell ref="D150:E150"/>
    <mergeCell ref="D151:E151"/>
    <mergeCell ref="D152:E152"/>
    <mergeCell ref="B116:B124"/>
    <mergeCell ref="C116:E116"/>
    <mergeCell ref="D118:E118"/>
    <mergeCell ref="D119:E119"/>
    <mergeCell ref="D122:E122"/>
    <mergeCell ref="D123:E123"/>
    <mergeCell ref="D124:E124"/>
    <mergeCell ref="B85:B93"/>
    <mergeCell ref="C85:E85"/>
    <mergeCell ref="D87:E87"/>
    <mergeCell ref="D88:E88"/>
    <mergeCell ref="D91:E91"/>
    <mergeCell ref="D92:E92"/>
    <mergeCell ref="D93:E93"/>
    <mergeCell ref="B57:B65"/>
    <mergeCell ref="C57:E57"/>
    <mergeCell ref="D59:E59"/>
    <mergeCell ref="D60:E60"/>
    <mergeCell ref="D63:E63"/>
    <mergeCell ref="D64:E64"/>
    <mergeCell ref="D65:E65"/>
    <mergeCell ref="B25:B33"/>
    <mergeCell ref="C25:E25"/>
    <mergeCell ref="D27:E27"/>
    <mergeCell ref="D28:E28"/>
    <mergeCell ref="D31:E31"/>
    <mergeCell ref="D32:E32"/>
    <mergeCell ref="D33:E33"/>
    <mergeCell ref="B3:B11"/>
    <mergeCell ref="C3:E3"/>
    <mergeCell ref="D5:E5"/>
    <mergeCell ref="D6:E6"/>
    <mergeCell ref="D9:E9"/>
    <mergeCell ref="D10:E10"/>
    <mergeCell ref="D11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EF50-29FB-45C5-81BE-376E04D1F9C6}">
  <dimension ref="B1:P152"/>
  <sheetViews>
    <sheetView topLeftCell="A16" workbookViewId="0">
      <selection activeCell="H21" sqref="H21:P35"/>
    </sheetView>
  </sheetViews>
  <sheetFormatPr defaultRowHeight="15" x14ac:dyDescent="0.25"/>
  <sheetData>
    <row r="1" spans="2:16" ht="15.75" thickBot="1" x14ac:dyDescent="0.3">
      <c r="H1" s="8" t="s">
        <v>1</v>
      </c>
      <c r="I1" s="9" t="s">
        <v>6</v>
      </c>
      <c r="J1" s="9" t="s">
        <v>21</v>
      </c>
      <c r="K1" s="9" t="s">
        <v>2</v>
      </c>
      <c r="L1" s="9" t="s">
        <v>6</v>
      </c>
      <c r="M1" s="9" t="s">
        <v>20</v>
      </c>
      <c r="N1" s="9" t="s">
        <v>3</v>
      </c>
      <c r="O1" s="9" t="s">
        <v>4</v>
      </c>
      <c r="P1" s="10" t="s">
        <v>5</v>
      </c>
    </row>
    <row r="2" spans="2:16" x14ac:dyDescent="0.25">
      <c r="H2" s="1">
        <f>1/High!D130/High!D131</f>
        <v>0.33207652562491269</v>
      </c>
      <c r="I2" s="2">
        <f>H2*W50_map</f>
        <v>0.33207652562491269</v>
      </c>
      <c r="J2" s="3">
        <f>I2*T50_map</f>
        <v>0.33207652562491269</v>
      </c>
      <c r="K2" s="2">
        <f>1/High!D130/High!E131</f>
        <v>0.33207652562491269</v>
      </c>
      <c r="L2" s="2">
        <f>K2*W76_map</f>
        <v>0.33207652562491269</v>
      </c>
      <c r="M2" s="4">
        <f>L2*T76_map</f>
        <v>0.33207652562491269</v>
      </c>
      <c r="N2" s="2">
        <v>10</v>
      </c>
      <c r="O2" s="3">
        <f>N2*W50_map</f>
        <v>10</v>
      </c>
      <c r="P2" s="5">
        <f>N2*W76_map</f>
        <v>10</v>
      </c>
    </row>
    <row r="3" spans="2:16" x14ac:dyDescent="0.25">
      <c r="B3" s="23" t="s">
        <v>15</v>
      </c>
      <c r="C3" s="22" t="s">
        <v>7</v>
      </c>
      <c r="D3" s="22"/>
      <c r="E3" s="22"/>
      <c r="H3" s="1">
        <f>H2</f>
        <v>0.33207652562491269</v>
      </c>
      <c r="I3" s="2">
        <f>H3*W50_map</f>
        <v>0.33207652562491269</v>
      </c>
      <c r="J3" s="3">
        <f>I3*T50_map</f>
        <v>0.33207652562491269</v>
      </c>
      <c r="K3" s="2">
        <f>K2</f>
        <v>0.33207652562491269</v>
      </c>
      <c r="L3" s="2">
        <f>K3*W76_map</f>
        <v>0.33207652562491269</v>
      </c>
      <c r="M3" s="4">
        <f>L3*T76_map</f>
        <v>0.33207652562491269</v>
      </c>
      <c r="N3" s="6">
        <v>15</v>
      </c>
      <c r="O3" s="3">
        <f>N3*W50_map</f>
        <v>15</v>
      </c>
      <c r="P3" s="5">
        <f>N3*W76_map</f>
        <v>15</v>
      </c>
    </row>
    <row r="4" spans="2:16" x14ac:dyDescent="0.25">
      <c r="B4" s="23"/>
      <c r="C4" s="19"/>
      <c r="D4" s="19" t="s">
        <v>1</v>
      </c>
      <c r="E4" s="19" t="s">
        <v>2</v>
      </c>
      <c r="H4" s="1">
        <f>H3</f>
        <v>0.33207652562491269</v>
      </c>
      <c r="I4" s="2">
        <f>H4*W50_map</f>
        <v>0.33207652562491269</v>
      </c>
      <c r="J4" s="3">
        <f>I4*T50_map</f>
        <v>0.33207652562491269</v>
      </c>
      <c r="K4" s="2">
        <f>K3</f>
        <v>0.33207652562491269</v>
      </c>
      <c r="L4" s="2">
        <f>K4*W76_map</f>
        <v>0.33207652562491269</v>
      </c>
      <c r="M4" s="4">
        <f>L4*T76_map</f>
        <v>0.33207652562491269</v>
      </c>
      <c r="N4" s="6">
        <v>20</v>
      </c>
      <c r="O4" s="3">
        <f>N4*W50_map</f>
        <v>20</v>
      </c>
      <c r="P4" s="5">
        <f>N4*W76_map</f>
        <v>20</v>
      </c>
    </row>
    <row r="5" spans="2:16" x14ac:dyDescent="0.25">
      <c r="B5" s="23"/>
      <c r="C5" s="18" t="s">
        <v>9</v>
      </c>
      <c r="D5" s="22">
        <v>32000</v>
      </c>
      <c r="E5" s="22"/>
      <c r="H5" s="1">
        <f>H4</f>
        <v>0.33207652562491269</v>
      </c>
      <c r="I5" s="2">
        <f>H5*W50_map</f>
        <v>0.33207652562491269</v>
      </c>
      <c r="J5" s="3">
        <f>I5*T50_map</f>
        <v>0.33207652562491269</v>
      </c>
      <c r="K5" s="2">
        <f>K4</f>
        <v>0.33207652562491269</v>
      </c>
      <c r="L5" s="2">
        <f>K5*W76_map</f>
        <v>0.33207652562491269</v>
      </c>
      <c r="M5" s="4">
        <f>L5*T76_map</f>
        <v>0.33207652562491269</v>
      </c>
      <c r="N5" s="6">
        <v>25</v>
      </c>
      <c r="O5" s="3">
        <f>N5*W50_map</f>
        <v>25</v>
      </c>
      <c r="P5" s="5">
        <f>N5*W76_map</f>
        <v>25</v>
      </c>
    </row>
    <row r="6" spans="2:16" x14ac:dyDescent="0.25">
      <c r="B6" s="23"/>
      <c r="C6" s="18" t="s">
        <v>8</v>
      </c>
      <c r="D6" s="22">
        <f>(1-6.873*0.000001*D5)^4.26</f>
        <v>0.34711613692395921</v>
      </c>
      <c r="E6" s="22"/>
      <c r="H6" s="1">
        <f>H5</f>
        <v>0.33207652562491269</v>
      </c>
      <c r="I6" s="2">
        <f>H6*W50_map</f>
        <v>0.33207652562491269</v>
      </c>
      <c r="J6" s="3">
        <f>I6*T50_map</f>
        <v>0.33207652562491269</v>
      </c>
      <c r="K6" s="2">
        <f>K5</f>
        <v>0.33207652562491269</v>
      </c>
      <c r="L6" s="2">
        <f>K6*W76_map</f>
        <v>0.33207652562491269</v>
      </c>
      <c r="M6" s="4">
        <f>L6*T76_map</f>
        <v>0.33207652562491269</v>
      </c>
      <c r="N6" s="6">
        <v>30</v>
      </c>
      <c r="O6" s="3">
        <f>N6*W50_map</f>
        <v>30</v>
      </c>
      <c r="P6" s="5">
        <f>N6*W76_map</f>
        <v>30</v>
      </c>
    </row>
    <row r="7" spans="2:16" x14ac:dyDescent="0.25">
      <c r="B7" s="23"/>
      <c r="C7" s="19" t="s">
        <v>10</v>
      </c>
      <c r="D7" s="20">
        <v>15.5</v>
      </c>
      <c r="E7" s="20">
        <v>15.5</v>
      </c>
      <c r="H7" s="1">
        <f>H6</f>
        <v>0.33207652562491269</v>
      </c>
      <c r="I7" s="2">
        <f>H7*W50_map</f>
        <v>0.33207652562491269</v>
      </c>
      <c r="J7" s="3">
        <f>I7*T50_map</f>
        <v>0.33207652562491269</v>
      </c>
      <c r="K7" s="2">
        <f>K6</f>
        <v>0.33207652562491269</v>
      </c>
      <c r="L7" s="2">
        <f>K7*W76_map</f>
        <v>0.33207652562491269</v>
      </c>
      <c r="M7" s="4">
        <f>L7*T76_map</f>
        <v>0.33207652562491269</v>
      </c>
      <c r="N7" s="6">
        <v>35</v>
      </c>
      <c r="O7" s="3">
        <f>N7*W50_map</f>
        <v>35</v>
      </c>
      <c r="P7" s="5">
        <f>N7*W76_map</f>
        <v>35</v>
      </c>
    </row>
    <row r="8" spans="2:16" x14ac:dyDescent="0.25">
      <c r="B8" s="23"/>
      <c r="C8" s="19" t="s">
        <v>0</v>
      </c>
      <c r="D8" s="20">
        <v>1.6669045030267535E-2</v>
      </c>
      <c r="E8" s="20">
        <v>1.8181888339541302E-2</v>
      </c>
      <c r="H8" s="1">
        <f>H7</f>
        <v>0.33207652562491269</v>
      </c>
      <c r="I8" s="2">
        <f>H8*W50_map</f>
        <v>0.33207652562491269</v>
      </c>
      <c r="J8" s="3">
        <f>I8*T50_map</f>
        <v>0.33207652562491269</v>
      </c>
      <c r="K8" s="2">
        <f>K7</f>
        <v>0.33207652562491269</v>
      </c>
      <c r="L8" s="2">
        <f>K8*W76_map</f>
        <v>0.33207652562491269</v>
      </c>
      <c r="M8" s="4">
        <f>L8*T76_map</f>
        <v>0.33207652562491269</v>
      </c>
      <c r="N8" s="6">
        <v>40</v>
      </c>
      <c r="O8" s="3">
        <f>N8*W50_map</f>
        <v>40</v>
      </c>
      <c r="P8" s="5">
        <f>N8*W76_map</f>
        <v>40</v>
      </c>
    </row>
    <row r="9" spans="2:16" x14ac:dyDescent="0.25">
      <c r="B9" s="23"/>
      <c r="C9" s="19" t="s">
        <v>11</v>
      </c>
      <c r="D9" s="22">
        <v>5.9832685372892984E-2</v>
      </c>
      <c r="E9" s="22"/>
      <c r="H9" s="1">
        <f>H8</f>
        <v>0.33207652562491269</v>
      </c>
      <c r="I9" s="2">
        <f>H9*W50_map</f>
        <v>0.33207652562491269</v>
      </c>
      <c r="J9" s="3">
        <f>I9*T50_map</f>
        <v>0.33207652562491269</v>
      </c>
      <c r="K9" s="2">
        <f>K8</f>
        <v>0.33207652562491269</v>
      </c>
      <c r="L9" s="2">
        <f>K9*W76_map</f>
        <v>0.33207652562491269</v>
      </c>
      <c r="M9" s="4">
        <f>L9*T76_map</f>
        <v>0.33207652562491269</v>
      </c>
      <c r="N9" s="6">
        <v>45</v>
      </c>
      <c r="O9" s="3">
        <f>N9*W50_map</f>
        <v>45</v>
      </c>
      <c r="P9" s="5">
        <f>N9*W76_map</f>
        <v>45</v>
      </c>
    </row>
    <row r="10" spans="2:16" x14ac:dyDescent="0.25">
      <c r="B10" s="23"/>
      <c r="C10" s="19" t="s">
        <v>12</v>
      </c>
      <c r="D10" s="22">
        <f>0.002297*D6</f>
        <v>7.9732576651433431E-4</v>
      </c>
      <c r="E10" s="22"/>
      <c r="H10" s="1">
        <f>H9</f>
        <v>0.33207652562491269</v>
      </c>
      <c r="I10" s="2">
        <f>H10*W50_map</f>
        <v>0.33207652562491269</v>
      </c>
      <c r="J10" s="3">
        <f>I10*T50_map</f>
        <v>0.33207652562491269</v>
      </c>
      <c r="K10" s="2">
        <f>K9</f>
        <v>0.33207652562491269</v>
      </c>
      <c r="L10" s="2">
        <f>K10*W76_map</f>
        <v>0.33207652562491269</v>
      </c>
      <c r="M10" s="4">
        <f>L10*T76_map</f>
        <v>0.33207652562491269</v>
      </c>
      <c r="N10" s="6">
        <v>50</v>
      </c>
      <c r="O10" s="3">
        <f>N10*W50_map</f>
        <v>50</v>
      </c>
      <c r="P10" s="5">
        <f>N10*W76_map</f>
        <v>50</v>
      </c>
    </row>
    <row r="11" spans="2:16" x14ac:dyDescent="0.25">
      <c r="B11" s="23"/>
      <c r="C11" s="21" t="s">
        <v>13</v>
      </c>
      <c r="D11" s="22">
        <f>300/60</f>
        <v>5</v>
      </c>
      <c r="E11" s="22"/>
      <c r="H11" s="1">
        <f>H10</f>
        <v>0.33207652562491269</v>
      </c>
      <c r="I11" s="2">
        <f>H11*W50_map</f>
        <v>0.33207652562491269</v>
      </c>
      <c r="J11" s="3">
        <f>I11*T50_map</f>
        <v>0.33207652562491269</v>
      </c>
      <c r="K11" s="2">
        <f>K10</f>
        <v>0.33207652562491269</v>
      </c>
      <c r="L11" s="2">
        <f>K11*W76_map</f>
        <v>0.33207652562491269</v>
      </c>
      <c r="M11" s="4">
        <f>L11*T76_map</f>
        <v>0.33207652562491269</v>
      </c>
      <c r="N11" s="6">
        <v>55</v>
      </c>
      <c r="O11" s="3">
        <f>N11*W50_map</f>
        <v>55</v>
      </c>
      <c r="P11" s="5">
        <f>N11*W76_map</f>
        <v>55</v>
      </c>
    </row>
    <row r="12" spans="2:16" x14ac:dyDescent="0.25">
      <c r="H12" s="1">
        <f>H11</f>
        <v>0.33207652562491269</v>
      </c>
      <c r="I12" s="2">
        <f>H12*W50_map</f>
        <v>0.33207652562491269</v>
      </c>
      <c r="J12" s="3">
        <f>I12*T50_map</f>
        <v>0.33207652562491269</v>
      </c>
      <c r="K12" s="2">
        <f>K11</f>
        <v>0.33207652562491269</v>
      </c>
      <c r="L12" s="2">
        <f>K12*W76_map</f>
        <v>0.33207652562491269</v>
      </c>
      <c r="M12" s="4">
        <f>L12*T76_map</f>
        <v>0.33207652562491269</v>
      </c>
      <c r="N12" s="6">
        <v>60</v>
      </c>
      <c r="O12" s="3">
        <f>N12*W50_map</f>
        <v>60</v>
      </c>
      <c r="P12" s="5">
        <f>N12*W76_map</f>
        <v>60</v>
      </c>
    </row>
    <row r="13" spans="2:16" x14ac:dyDescent="0.25">
      <c r="H13" s="1">
        <f>H12</f>
        <v>0.33207652562491269</v>
      </c>
      <c r="I13" s="2">
        <f>H13*W50_map</f>
        <v>0.33207652562491269</v>
      </c>
      <c r="J13" s="3">
        <f>I13*T50_map</f>
        <v>0.33207652562491269</v>
      </c>
      <c r="K13" s="2">
        <f>K12</f>
        <v>0.33207652562491269</v>
      </c>
      <c r="L13" s="2">
        <f>K13*W76_map</f>
        <v>0.33207652562491269</v>
      </c>
      <c r="M13" s="4">
        <f>L13*T76_map</f>
        <v>0.33207652562491269</v>
      </c>
      <c r="N13" s="6">
        <v>65</v>
      </c>
      <c r="O13" s="3">
        <f>N13*W50_map</f>
        <v>65</v>
      </c>
      <c r="P13" s="5">
        <f>N13*W76_map</f>
        <v>65</v>
      </c>
    </row>
    <row r="14" spans="2:16" x14ac:dyDescent="0.25">
      <c r="H14" s="1">
        <f>H13</f>
        <v>0.33207652562491269</v>
      </c>
      <c r="I14" s="2">
        <f>H14*W50_map</f>
        <v>0.33207652562491269</v>
      </c>
      <c r="J14" s="3">
        <f>I14*T50_map</f>
        <v>0.33207652562491269</v>
      </c>
      <c r="K14" s="2">
        <f>K13</f>
        <v>0.33207652562491269</v>
      </c>
      <c r="L14" s="2">
        <f>K14*W76_map</f>
        <v>0.33207652562491269</v>
      </c>
      <c r="M14" s="4">
        <f>L14*T76_map</f>
        <v>0.33207652562491269</v>
      </c>
      <c r="N14" s="6">
        <v>70</v>
      </c>
      <c r="O14" s="3">
        <f>N14*W50_map</f>
        <v>70</v>
      </c>
      <c r="P14" s="5">
        <f>N14*W76_map</f>
        <v>70</v>
      </c>
    </row>
    <row r="15" spans="2:16" x14ac:dyDescent="0.25">
      <c r="H15" s="1">
        <f>H14</f>
        <v>0.33207652562491269</v>
      </c>
      <c r="I15" s="2">
        <f>H15*W50_map</f>
        <v>0.33207652562491269</v>
      </c>
      <c r="J15" s="3">
        <f>I15*T50_map</f>
        <v>0.33207652562491269</v>
      </c>
      <c r="K15" s="2">
        <f>K14</f>
        <v>0.33207652562491269</v>
      </c>
      <c r="L15" s="2">
        <f>K15*W76_map</f>
        <v>0.33207652562491269</v>
      </c>
      <c r="M15" s="4">
        <f>L15*T76_map</f>
        <v>0.33207652562491269</v>
      </c>
      <c r="N15" s="6">
        <v>75</v>
      </c>
      <c r="O15" s="3">
        <f>N15*W50_map</f>
        <v>75</v>
      </c>
      <c r="P15" s="5">
        <f>N15*W76_map</f>
        <v>75</v>
      </c>
    </row>
    <row r="16" spans="2:16" x14ac:dyDescent="0.25">
      <c r="H16" s="1">
        <f>H15</f>
        <v>0.33207652562491269</v>
      </c>
      <c r="I16" s="2">
        <f>H16*W50_map</f>
        <v>0.33207652562491269</v>
      </c>
      <c r="J16" s="3">
        <f>I16*T50_map</f>
        <v>0.33207652562491269</v>
      </c>
      <c r="K16" s="2">
        <f>K15</f>
        <v>0.33207652562491269</v>
      </c>
      <c r="L16" s="2">
        <f>K16*W76_map</f>
        <v>0.33207652562491269</v>
      </c>
      <c r="M16" s="4">
        <f>L16*T76_map</f>
        <v>0.33207652562491269</v>
      </c>
      <c r="N16" s="6">
        <v>80</v>
      </c>
      <c r="O16" s="3">
        <f>N16*W50_map</f>
        <v>80</v>
      </c>
      <c r="P16" s="5">
        <f>N16*W76_map</f>
        <v>80</v>
      </c>
    </row>
    <row r="17" spans="2:16" x14ac:dyDescent="0.25">
      <c r="H17" s="1">
        <f>H16</f>
        <v>0.33207652562491269</v>
      </c>
      <c r="I17" s="2">
        <f>H17*W50_map</f>
        <v>0.33207652562491269</v>
      </c>
      <c r="J17" s="3">
        <f>I17*T50_map</f>
        <v>0.33207652562491269</v>
      </c>
      <c r="K17" s="2">
        <f>K16</f>
        <v>0.33207652562491269</v>
      </c>
      <c r="L17" s="2">
        <f>K17*W76_map</f>
        <v>0.33207652562491269</v>
      </c>
      <c r="M17" s="4">
        <f>L17*T76_map</f>
        <v>0.33207652562491269</v>
      </c>
      <c r="N17" s="6">
        <v>85</v>
      </c>
      <c r="O17" s="3">
        <f>N17*W50_map</f>
        <v>85</v>
      </c>
      <c r="P17" s="5">
        <f>N17*W76_map</f>
        <v>85</v>
      </c>
    </row>
    <row r="18" spans="2:16" x14ac:dyDescent="0.25">
      <c r="H18" s="1">
        <f>H17</f>
        <v>0.33207652562491269</v>
      </c>
      <c r="I18" s="2">
        <f>H18*W50_map</f>
        <v>0.33207652562491269</v>
      </c>
      <c r="J18" s="3">
        <f>I18*T50_map</f>
        <v>0.33207652562491269</v>
      </c>
      <c r="K18" s="2">
        <f>K17</f>
        <v>0.33207652562491269</v>
      </c>
      <c r="L18" s="2">
        <f>K18*W76_map</f>
        <v>0.33207652562491269</v>
      </c>
      <c r="M18" s="4">
        <f>L18*T76_map</f>
        <v>0.33207652562491269</v>
      </c>
      <c r="N18" s="6">
        <v>90</v>
      </c>
      <c r="O18" s="3">
        <f>N18*W50_map</f>
        <v>90</v>
      </c>
      <c r="P18" s="5">
        <f>N18*W76_map</f>
        <v>90</v>
      </c>
    </row>
    <row r="19" spans="2:16" x14ac:dyDescent="0.25">
      <c r="H19" s="1">
        <f>H18</f>
        <v>0.33207652562491269</v>
      </c>
      <c r="I19" s="2">
        <f>H19*W50_map</f>
        <v>0.33207652562491269</v>
      </c>
      <c r="J19" s="3">
        <f>I19*T50_map</f>
        <v>0.33207652562491269</v>
      </c>
      <c r="K19" s="2">
        <f>K18</f>
        <v>0.33207652562491269</v>
      </c>
      <c r="L19" s="2">
        <f>K19*W76_map</f>
        <v>0.33207652562491269</v>
      </c>
      <c r="M19" s="4">
        <f>L19*T76_map</f>
        <v>0.33207652562491269</v>
      </c>
      <c r="N19" s="6">
        <v>95</v>
      </c>
      <c r="O19" s="3">
        <f>N19*W50_map</f>
        <v>95</v>
      </c>
      <c r="P19" s="5">
        <f>N19*W76_map</f>
        <v>95</v>
      </c>
    </row>
    <row r="20" spans="2:16" x14ac:dyDescent="0.25">
      <c r="H20" s="1">
        <f>H19</f>
        <v>0.33207652562491269</v>
      </c>
      <c r="I20" s="2">
        <f>H20*W50_map</f>
        <v>0.33207652562491269</v>
      </c>
      <c r="J20" s="3">
        <f>I20*T50_map</f>
        <v>0.33207652562491269</v>
      </c>
      <c r="K20" s="2">
        <f>K19</f>
        <v>0.33207652562491269</v>
      </c>
      <c r="L20" s="2">
        <f>K20*W76_map</f>
        <v>0.33207652562491269</v>
      </c>
      <c r="M20" s="4">
        <f>L20*T76_map</f>
        <v>0.33207652562491269</v>
      </c>
      <c r="N20" s="6">
        <v>100</v>
      </c>
      <c r="O20" s="3">
        <f>N20*W50_map</f>
        <v>100</v>
      </c>
      <c r="P20" s="5">
        <f>N20*W76_map</f>
        <v>100</v>
      </c>
    </row>
    <row r="21" spans="2:16" ht="15.75" thickBot="1" x14ac:dyDescent="0.3">
      <c r="H21" s="1">
        <f>H20</f>
        <v>0.33207652562491269</v>
      </c>
      <c r="I21" s="14">
        <f>H21*W50_map</f>
        <v>0.33207652562491269</v>
      </c>
      <c r="J21" s="15">
        <f>I21*T50_map</f>
        <v>0.33207652562491269</v>
      </c>
      <c r="K21" s="2">
        <f>K20</f>
        <v>0.33207652562491269</v>
      </c>
      <c r="L21" s="14">
        <f>K21*W76_map</f>
        <v>0.33207652562491269</v>
      </c>
      <c r="M21" s="16">
        <f>L21*T76_map</f>
        <v>0.33207652562491269</v>
      </c>
      <c r="N21" s="7">
        <v>105</v>
      </c>
      <c r="O21" s="15">
        <f>N21*W50_map</f>
        <v>105</v>
      </c>
      <c r="P21" s="17">
        <f>N21*W76_map</f>
        <v>105</v>
      </c>
    </row>
    <row r="22" spans="2:16" x14ac:dyDescent="0.25">
      <c r="H22" s="1">
        <f>H21</f>
        <v>0.33207652562491269</v>
      </c>
      <c r="I22" s="2">
        <f>H22*W50_map</f>
        <v>0.33207652562491269</v>
      </c>
      <c r="J22" s="3">
        <f>I22*T50_map</f>
        <v>0.33207652562491269</v>
      </c>
      <c r="K22" s="2">
        <f>K21</f>
        <v>0.33207652562491269</v>
      </c>
      <c r="L22" s="2">
        <f>K22*W76_map</f>
        <v>0.33207652562491269</v>
      </c>
      <c r="M22" s="4">
        <f>L22*T76_map</f>
        <v>0.33207652562491269</v>
      </c>
      <c r="N22" s="6">
        <v>110</v>
      </c>
      <c r="O22" s="3">
        <f>N22*W50_map</f>
        <v>110</v>
      </c>
      <c r="P22" s="5">
        <f>N22*W76_map</f>
        <v>110</v>
      </c>
    </row>
    <row r="23" spans="2:16" ht="15.75" thickBot="1" x14ac:dyDescent="0.3">
      <c r="H23" s="1">
        <f>H22</f>
        <v>0.33207652562491269</v>
      </c>
      <c r="I23" s="14">
        <f>H23*W50_map</f>
        <v>0.33207652562491269</v>
      </c>
      <c r="J23" s="15">
        <f>I23*T50_map</f>
        <v>0.33207652562491269</v>
      </c>
      <c r="K23" s="2">
        <f>K22</f>
        <v>0.33207652562491269</v>
      </c>
      <c r="L23" s="14">
        <f>K23*W76_map</f>
        <v>0.33207652562491269</v>
      </c>
      <c r="M23" s="16">
        <f>L23*T76_map</f>
        <v>0.33207652562491269</v>
      </c>
      <c r="N23" s="7">
        <v>115</v>
      </c>
      <c r="O23" s="15">
        <f>N23*W50_map</f>
        <v>115</v>
      </c>
      <c r="P23" s="17">
        <f>N23*W76_map</f>
        <v>115</v>
      </c>
    </row>
    <row r="24" spans="2:16" x14ac:dyDescent="0.25">
      <c r="H24" s="1">
        <f>H23</f>
        <v>0.33207652562491269</v>
      </c>
      <c r="I24" s="2">
        <f>H24*W50_map</f>
        <v>0.33207652562491269</v>
      </c>
      <c r="J24" s="3">
        <f>I24*T50_map</f>
        <v>0.33207652562491269</v>
      </c>
      <c r="K24" s="2">
        <f>K23</f>
        <v>0.33207652562491269</v>
      </c>
      <c r="L24" s="2">
        <f>K24*W76_map</f>
        <v>0.33207652562491269</v>
      </c>
      <c r="M24" s="4">
        <f>L24*T76_map</f>
        <v>0.33207652562491269</v>
      </c>
      <c r="N24" s="6">
        <v>120</v>
      </c>
      <c r="O24" s="3">
        <f>N24*W50_map</f>
        <v>120</v>
      </c>
      <c r="P24" s="5">
        <f>N24*W76_map</f>
        <v>120</v>
      </c>
    </row>
    <row r="25" spans="2:16" ht="15.75" thickBot="1" x14ac:dyDescent="0.3">
      <c r="B25" s="23" t="s">
        <v>14</v>
      </c>
      <c r="C25" s="22" t="s">
        <v>7</v>
      </c>
      <c r="D25" s="22"/>
      <c r="E25" s="22"/>
      <c r="H25" s="1">
        <f>H24</f>
        <v>0.33207652562491269</v>
      </c>
      <c r="I25" s="14">
        <f>H25*W50_map</f>
        <v>0.33207652562491269</v>
      </c>
      <c r="J25" s="15">
        <f>I25*T50_map</f>
        <v>0.33207652562491269</v>
      </c>
      <c r="K25" s="2">
        <f>K24</f>
        <v>0.33207652562491269</v>
      </c>
      <c r="L25" s="14">
        <f>K25*W76_map</f>
        <v>0.33207652562491269</v>
      </c>
      <c r="M25" s="16">
        <f>L25*T76_map</f>
        <v>0.33207652562491269</v>
      </c>
      <c r="N25" s="7">
        <v>125</v>
      </c>
      <c r="O25" s="15">
        <f>N25*W50_map</f>
        <v>125</v>
      </c>
      <c r="P25" s="17">
        <f>N25*W76_map</f>
        <v>125</v>
      </c>
    </row>
    <row r="26" spans="2:16" x14ac:dyDescent="0.25">
      <c r="B26" s="23"/>
      <c r="C26" s="19"/>
      <c r="D26" s="19" t="s">
        <v>1</v>
      </c>
      <c r="E26" s="19" t="s">
        <v>2</v>
      </c>
      <c r="H26" s="1">
        <f>H25</f>
        <v>0.33207652562491269</v>
      </c>
      <c r="I26" s="2">
        <f>H26*W50_map</f>
        <v>0.33207652562491269</v>
      </c>
      <c r="J26" s="3">
        <f>I26*T50_map</f>
        <v>0.33207652562491269</v>
      </c>
      <c r="K26" s="2">
        <f>K25</f>
        <v>0.33207652562491269</v>
      </c>
      <c r="L26" s="2">
        <f>K26*W76_map</f>
        <v>0.33207652562491269</v>
      </c>
      <c r="M26" s="4">
        <f>L26*T76_map</f>
        <v>0.33207652562491269</v>
      </c>
      <c r="N26" s="6">
        <v>130</v>
      </c>
      <c r="O26" s="3">
        <f>N26*W50_map</f>
        <v>130</v>
      </c>
      <c r="P26" s="5">
        <f>N26*W76_map</f>
        <v>130</v>
      </c>
    </row>
    <row r="27" spans="2:16" ht="15.75" thickBot="1" x14ac:dyDescent="0.3">
      <c r="B27" s="23"/>
      <c r="C27" s="18" t="s">
        <v>9</v>
      </c>
      <c r="D27" s="22">
        <v>32000</v>
      </c>
      <c r="E27" s="22"/>
      <c r="H27" s="1">
        <f>H26</f>
        <v>0.33207652562491269</v>
      </c>
      <c r="I27" s="14">
        <f>H27*W50_map</f>
        <v>0.33207652562491269</v>
      </c>
      <c r="J27" s="15">
        <f>I27*T50_map</f>
        <v>0.33207652562491269</v>
      </c>
      <c r="K27" s="2">
        <f>K26</f>
        <v>0.33207652562491269</v>
      </c>
      <c r="L27" s="14">
        <f>K27*W76_map</f>
        <v>0.33207652562491269</v>
      </c>
      <c r="M27" s="16">
        <f>L27*T76_map</f>
        <v>0.33207652562491269</v>
      </c>
      <c r="N27" s="7">
        <v>135</v>
      </c>
      <c r="O27" s="15">
        <f>N27*W50_map</f>
        <v>135</v>
      </c>
      <c r="P27" s="17">
        <f>N27*W76_map</f>
        <v>135</v>
      </c>
    </row>
    <row r="28" spans="2:16" x14ac:dyDescent="0.25">
      <c r="B28" s="23"/>
      <c r="C28" s="18" t="s">
        <v>8</v>
      </c>
      <c r="D28" s="22">
        <f>(1-6.873*0.000001*D27)^4.26</f>
        <v>0.34711613692395921</v>
      </c>
      <c r="E28" s="22"/>
      <c r="H28" s="1">
        <f>H27</f>
        <v>0.33207652562491269</v>
      </c>
      <c r="I28" s="2">
        <f>H28*W50_map</f>
        <v>0.33207652562491269</v>
      </c>
      <c r="J28" s="3">
        <f>I28*T50_map</f>
        <v>0.33207652562491269</v>
      </c>
      <c r="K28" s="2">
        <f>K27</f>
        <v>0.33207652562491269</v>
      </c>
      <c r="L28" s="2">
        <f>K28*W76_map</f>
        <v>0.33207652562491269</v>
      </c>
      <c r="M28" s="4">
        <f>L28*T76_map</f>
        <v>0.33207652562491269</v>
      </c>
      <c r="N28" s="6">
        <v>140</v>
      </c>
      <c r="O28" s="3">
        <f>N28*W50_map</f>
        <v>140</v>
      </c>
      <c r="P28" s="5">
        <f>N28*W76_map</f>
        <v>140</v>
      </c>
    </row>
    <row r="29" spans="2:16" ht="15.75" thickBot="1" x14ac:dyDescent="0.3">
      <c r="B29" s="23"/>
      <c r="C29" s="19" t="s">
        <v>10</v>
      </c>
      <c r="D29" s="20">
        <v>15.5</v>
      </c>
      <c r="E29" s="20">
        <v>15.5</v>
      </c>
      <c r="H29" s="1">
        <f>H28</f>
        <v>0.33207652562491269</v>
      </c>
      <c r="I29" s="14">
        <f>H29*W50_map</f>
        <v>0.33207652562491269</v>
      </c>
      <c r="J29" s="15">
        <f>I29*T50_map</f>
        <v>0.33207652562491269</v>
      </c>
      <c r="K29" s="2">
        <f>K28</f>
        <v>0.33207652562491269</v>
      </c>
      <c r="L29" s="14">
        <f>K29*W76_map</f>
        <v>0.33207652562491269</v>
      </c>
      <c r="M29" s="16">
        <f>L29*T76_map</f>
        <v>0.33207652562491269</v>
      </c>
      <c r="N29" s="7">
        <v>145</v>
      </c>
      <c r="O29" s="15">
        <f>N29*W50_map</f>
        <v>145</v>
      </c>
      <c r="P29" s="17">
        <f>N29*W76_map</f>
        <v>145</v>
      </c>
    </row>
    <row r="30" spans="2:16" x14ac:dyDescent="0.25">
      <c r="B30" s="23"/>
      <c r="C30" s="19" t="s">
        <v>0</v>
      </c>
      <c r="D30" s="20">
        <v>1.6669045030267535E-2</v>
      </c>
      <c r="E30" s="20">
        <v>1.8181888339541302E-2</v>
      </c>
      <c r="H30" s="1">
        <f>H29</f>
        <v>0.33207652562491269</v>
      </c>
      <c r="I30" s="2">
        <f>H30*W50_map</f>
        <v>0.33207652562491269</v>
      </c>
      <c r="J30" s="3">
        <f>I30*T50_map</f>
        <v>0.33207652562491269</v>
      </c>
      <c r="K30" s="2">
        <f>K29</f>
        <v>0.33207652562491269</v>
      </c>
      <c r="L30" s="2">
        <f>K30*W76_map</f>
        <v>0.33207652562491269</v>
      </c>
      <c r="M30" s="4">
        <f>L30*T76_map</f>
        <v>0.33207652562491269</v>
      </c>
      <c r="N30" s="6">
        <v>150</v>
      </c>
      <c r="O30" s="3">
        <f>N30*W50_map</f>
        <v>150</v>
      </c>
      <c r="P30" s="5">
        <f>N30*W76_map</f>
        <v>150</v>
      </c>
    </row>
    <row r="31" spans="2:16" ht="15.75" thickBot="1" x14ac:dyDescent="0.3">
      <c r="B31" s="23"/>
      <c r="C31" s="19" t="s">
        <v>11</v>
      </c>
      <c r="D31" s="24">
        <v>5.67E-2</v>
      </c>
      <c r="E31" s="25"/>
      <c r="H31" s="1">
        <f>H30</f>
        <v>0.33207652562491269</v>
      </c>
      <c r="I31" s="14">
        <f>H31*W50_map</f>
        <v>0.33207652562491269</v>
      </c>
      <c r="J31" s="15">
        <f>I31*T50_map</f>
        <v>0.33207652562491269</v>
      </c>
      <c r="K31" s="2">
        <f>K30</f>
        <v>0.33207652562491269</v>
      </c>
      <c r="L31" s="14">
        <f>K31*W76_map</f>
        <v>0.33207652562491269</v>
      </c>
      <c r="M31" s="16">
        <f>L31*T76_map</f>
        <v>0.33207652562491269</v>
      </c>
      <c r="N31" s="7">
        <v>155</v>
      </c>
      <c r="O31" s="15">
        <f>N31*W50_map</f>
        <v>155</v>
      </c>
      <c r="P31" s="17">
        <f>N31*W76_map</f>
        <v>155</v>
      </c>
    </row>
    <row r="32" spans="2:16" ht="15.75" thickBot="1" x14ac:dyDescent="0.3">
      <c r="B32" s="23"/>
      <c r="C32" s="19" t="s">
        <v>12</v>
      </c>
      <c r="D32" s="22">
        <f>0.002297*D28</f>
        <v>7.9732576651433431E-4</v>
      </c>
      <c r="E32" s="22"/>
      <c r="H32" s="1">
        <f>H31</f>
        <v>0.33207652562491269</v>
      </c>
      <c r="I32" s="14">
        <f>H32*W50_map</f>
        <v>0.33207652562491269</v>
      </c>
      <c r="J32" s="15">
        <f>I32*T50_map</f>
        <v>0.33207652562491269</v>
      </c>
      <c r="K32" s="2">
        <f>K31</f>
        <v>0.33207652562491269</v>
      </c>
      <c r="L32" s="14">
        <f>K32*W76_map</f>
        <v>0.33207652562491269</v>
      </c>
      <c r="M32" s="16">
        <f>L32*T76_map</f>
        <v>0.33207652562491269</v>
      </c>
      <c r="N32" s="7">
        <v>160</v>
      </c>
      <c r="O32" s="15">
        <f>N32*W50_map</f>
        <v>160</v>
      </c>
      <c r="P32" s="17">
        <f>N32*W76_map</f>
        <v>160</v>
      </c>
    </row>
    <row r="33" spans="2:16" x14ac:dyDescent="0.25">
      <c r="B33" s="23"/>
      <c r="C33" s="21" t="s">
        <v>13</v>
      </c>
      <c r="D33" s="22">
        <f>300/60</f>
        <v>5</v>
      </c>
      <c r="E33" s="22"/>
      <c r="H33" s="1">
        <f>H32</f>
        <v>0.33207652562491269</v>
      </c>
      <c r="I33" s="2">
        <f>H33*W50_map</f>
        <v>0.33207652562491269</v>
      </c>
      <c r="J33" s="3">
        <f>I33*T50_map</f>
        <v>0.33207652562491269</v>
      </c>
      <c r="K33" s="2">
        <f>K32</f>
        <v>0.33207652562491269</v>
      </c>
      <c r="L33" s="2">
        <f>K33*W76_map</f>
        <v>0.33207652562491269</v>
      </c>
      <c r="M33" s="4">
        <f>L33*T76_map</f>
        <v>0.33207652562491269</v>
      </c>
      <c r="N33" s="6">
        <v>165</v>
      </c>
      <c r="O33" s="3">
        <f>N33*W50_map</f>
        <v>165</v>
      </c>
      <c r="P33" s="5">
        <f>N33*W76_map</f>
        <v>165</v>
      </c>
    </row>
    <row r="34" spans="2:16" ht="15.75" thickBot="1" x14ac:dyDescent="0.3">
      <c r="H34" s="1">
        <f>H33</f>
        <v>0.33207652562491269</v>
      </c>
      <c r="I34" s="14">
        <f>H34*W50_map</f>
        <v>0.33207652562491269</v>
      </c>
      <c r="J34" s="15">
        <f>I34*T50_map</f>
        <v>0.33207652562491269</v>
      </c>
      <c r="K34" s="2">
        <f>K33</f>
        <v>0.33207652562491269</v>
      </c>
      <c r="L34" s="14">
        <f>K34*W76_map</f>
        <v>0.33207652562491269</v>
      </c>
      <c r="M34" s="16">
        <f>L34*T76_map</f>
        <v>0.33207652562491269</v>
      </c>
      <c r="N34" s="7">
        <v>170</v>
      </c>
      <c r="O34" s="15">
        <f>N34*W50_map</f>
        <v>170</v>
      </c>
      <c r="P34" s="17">
        <f>N34*W76_map</f>
        <v>170</v>
      </c>
    </row>
    <row r="35" spans="2:16" x14ac:dyDescent="0.25">
      <c r="H35" s="1">
        <f>H34</f>
        <v>0.33207652562491269</v>
      </c>
      <c r="I35" s="2">
        <f>H35*W50_map</f>
        <v>0.33207652562491269</v>
      </c>
      <c r="J35" s="3">
        <f>I35*T50_map</f>
        <v>0.33207652562491269</v>
      </c>
      <c r="K35" s="2">
        <f>K34</f>
        <v>0.33207652562491269</v>
      </c>
      <c r="L35" s="2">
        <f>K35*W76_map</f>
        <v>0.33207652562491269</v>
      </c>
      <c r="M35" s="4">
        <f>L35*T76_map</f>
        <v>0.33207652562491269</v>
      </c>
      <c r="N35" s="6">
        <v>175</v>
      </c>
      <c r="O35" s="3">
        <f>N35*W50_map</f>
        <v>175</v>
      </c>
      <c r="P35" s="5">
        <f>N35*W76_map</f>
        <v>175</v>
      </c>
    </row>
    <row r="57" spans="2:5" x14ac:dyDescent="0.25">
      <c r="B57" s="23" t="s">
        <v>16</v>
      </c>
      <c r="C57" s="22" t="s">
        <v>7</v>
      </c>
      <c r="D57" s="22"/>
      <c r="E57" s="22"/>
    </row>
    <row r="58" spans="2:5" x14ac:dyDescent="0.25">
      <c r="B58" s="23"/>
      <c r="C58" s="19"/>
      <c r="D58" s="19" t="s">
        <v>1</v>
      </c>
      <c r="E58" s="19" t="s">
        <v>2</v>
      </c>
    </row>
    <row r="59" spans="2:5" x14ac:dyDescent="0.25">
      <c r="B59" s="23"/>
      <c r="C59" s="18" t="s">
        <v>9</v>
      </c>
      <c r="D59" s="22">
        <v>32000</v>
      </c>
      <c r="E59" s="22"/>
    </row>
    <row r="60" spans="2:5" x14ac:dyDescent="0.25">
      <c r="B60" s="23"/>
      <c r="C60" s="18" t="s">
        <v>8</v>
      </c>
      <c r="D60" s="22">
        <f>(1-6.873*0.000001*D59)^4.26</f>
        <v>0.34711613692395921</v>
      </c>
      <c r="E60" s="22"/>
    </row>
    <row r="61" spans="2:5" x14ac:dyDescent="0.25">
      <c r="B61" s="23"/>
      <c r="C61" s="19" t="s">
        <v>10</v>
      </c>
      <c r="D61" s="20">
        <v>15.5</v>
      </c>
      <c r="E61" s="20">
        <v>15.5</v>
      </c>
    </row>
    <row r="62" spans="2:5" x14ac:dyDescent="0.25">
      <c r="B62" s="23"/>
      <c r="C62" s="19" t="s">
        <v>0</v>
      </c>
      <c r="D62" s="20">
        <v>1.6669045030267535E-2</v>
      </c>
      <c r="E62" s="20">
        <v>1.8181888339541302E-2</v>
      </c>
    </row>
    <row r="63" spans="2:5" x14ac:dyDescent="0.25">
      <c r="B63" s="23"/>
      <c r="C63" s="19" t="s">
        <v>11</v>
      </c>
      <c r="D63" s="22">
        <v>6.3219441148717109E-2</v>
      </c>
      <c r="E63" s="22"/>
    </row>
    <row r="64" spans="2:5" x14ac:dyDescent="0.25">
      <c r="B64" s="23"/>
      <c r="C64" s="19" t="s">
        <v>12</v>
      </c>
      <c r="D64" s="22">
        <f>0.002297*D60</f>
        <v>7.9732576651433431E-4</v>
      </c>
      <c r="E64" s="22"/>
    </row>
    <row r="65" spans="2:5" x14ac:dyDescent="0.25">
      <c r="B65" s="23"/>
      <c r="C65" s="21" t="s">
        <v>13</v>
      </c>
      <c r="D65" s="22">
        <f>300/60</f>
        <v>5</v>
      </c>
      <c r="E65" s="22"/>
    </row>
    <row r="85" spans="2:5" x14ac:dyDescent="0.25">
      <c r="B85" s="26" t="s">
        <v>17</v>
      </c>
      <c r="C85" s="22" t="s">
        <v>7</v>
      </c>
      <c r="D85" s="22"/>
      <c r="E85" s="22"/>
    </row>
    <row r="86" spans="2:5" x14ac:dyDescent="0.25">
      <c r="B86" s="26"/>
      <c r="C86" s="19"/>
      <c r="D86" s="19" t="s">
        <v>1</v>
      </c>
      <c r="E86" s="19" t="s">
        <v>2</v>
      </c>
    </row>
    <row r="87" spans="2:5" x14ac:dyDescent="0.25">
      <c r="B87" s="26"/>
      <c r="C87" s="18" t="s">
        <v>9</v>
      </c>
      <c r="D87" s="22">
        <v>40000</v>
      </c>
      <c r="E87" s="22"/>
    </row>
    <row r="88" spans="2:5" x14ac:dyDescent="0.25">
      <c r="B88" s="26"/>
      <c r="C88" s="18" t="s">
        <v>8</v>
      </c>
      <c r="D88" s="22">
        <f>D92/0.002378</f>
        <v>0.24684608915054668</v>
      </c>
      <c r="E88" s="22"/>
    </row>
    <row r="89" spans="2:5" x14ac:dyDescent="0.25">
      <c r="B89" s="26"/>
      <c r="C89" s="19" t="s">
        <v>10</v>
      </c>
      <c r="D89" s="20">
        <v>15.5</v>
      </c>
      <c r="E89" s="20">
        <v>15.5</v>
      </c>
    </row>
    <row r="90" spans="2:5" x14ac:dyDescent="0.25">
      <c r="B90" s="26"/>
      <c r="C90" s="19" t="s">
        <v>0</v>
      </c>
      <c r="D90" s="20">
        <v>1.6669045030267535E-2</v>
      </c>
      <c r="E90" s="20">
        <v>1.8181888339541302E-2</v>
      </c>
    </row>
    <row r="91" spans="2:5" x14ac:dyDescent="0.25">
      <c r="B91" s="26"/>
      <c r="C91" s="19" t="s">
        <v>11</v>
      </c>
      <c r="D91" s="22">
        <v>6.3219441148717109E-2</v>
      </c>
      <c r="E91" s="22"/>
    </row>
    <row r="92" spans="2:5" x14ac:dyDescent="0.25">
      <c r="B92" s="26"/>
      <c r="C92" s="19" t="s">
        <v>12</v>
      </c>
      <c r="D92" s="22">
        <v>5.8699999999999996E-4</v>
      </c>
      <c r="E92" s="22"/>
    </row>
    <row r="93" spans="2:5" x14ac:dyDescent="0.25">
      <c r="B93" s="26"/>
      <c r="C93" s="21"/>
      <c r="D93" s="22"/>
      <c r="E93" s="22"/>
    </row>
    <row r="116" spans="2:5" x14ac:dyDescent="0.25">
      <c r="B116" s="27" t="s">
        <v>18</v>
      </c>
      <c r="C116" s="22" t="s">
        <v>7</v>
      </c>
      <c r="D116" s="22"/>
      <c r="E116" s="22"/>
    </row>
    <row r="117" spans="2:5" x14ac:dyDescent="0.25">
      <c r="B117" s="27"/>
      <c r="C117" s="19"/>
      <c r="D117" s="19" t="s">
        <v>1</v>
      </c>
      <c r="E117" s="19" t="s">
        <v>2</v>
      </c>
    </row>
    <row r="118" spans="2:5" x14ac:dyDescent="0.25">
      <c r="B118" s="27"/>
      <c r="C118" s="18" t="s">
        <v>9</v>
      </c>
      <c r="D118" s="22">
        <v>45000</v>
      </c>
      <c r="E118" s="22"/>
    </row>
    <row r="119" spans="2:5" x14ac:dyDescent="0.25">
      <c r="B119" s="27"/>
      <c r="C119" s="18" t="s">
        <v>8</v>
      </c>
      <c r="D119" s="22">
        <f>D123/0.002378</f>
        <v>0.19428090832632466</v>
      </c>
      <c r="E119" s="22"/>
    </row>
    <row r="120" spans="2:5" x14ac:dyDescent="0.25">
      <c r="B120" s="27"/>
      <c r="C120" s="19" t="s">
        <v>10</v>
      </c>
      <c r="D120" s="20">
        <v>15.5</v>
      </c>
      <c r="E120" s="20">
        <v>15.5</v>
      </c>
    </row>
    <row r="121" spans="2:5" x14ac:dyDescent="0.25">
      <c r="B121" s="27"/>
      <c r="C121" s="19" t="s">
        <v>0</v>
      </c>
      <c r="D121" s="20">
        <v>1.6669045030267535E-2</v>
      </c>
      <c r="E121" s="20">
        <v>1.8181888339541302E-2</v>
      </c>
    </row>
    <row r="122" spans="2:5" x14ac:dyDescent="0.25">
      <c r="B122" s="27"/>
      <c r="C122" s="19" t="s">
        <v>11</v>
      </c>
      <c r="D122" s="22">
        <v>5.9832685372892984E-2</v>
      </c>
      <c r="E122" s="22"/>
    </row>
    <row r="123" spans="2:5" x14ac:dyDescent="0.25">
      <c r="B123" s="27"/>
      <c r="C123" s="19" t="s">
        <v>12</v>
      </c>
      <c r="D123" s="22">
        <v>4.6200000000000001E-4</v>
      </c>
      <c r="E123" s="22"/>
    </row>
    <row r="124" spans="2:5" x14ac:dyDescent="0.25">
      <c r="B124" s="27"/>
      <c r="C124" s="21"/>
      <c r="D124" s="22"/>
      <c r="E124" s="22"/>
    </row>
    <row r="144" spans="2:5" x14ac:dyDescent="0.25">
      <c r="B144" s="27" t="s">
        <v>19</v>
      </c>
      <c r="C144" s="22" t="s">
        <v>7</v>
      </c>
      <c r="D144" s="22"/>
      <c r="E144" s="22"/>
    </row>
    <row r="145" spans="2:5" x14ac:dyDescent="0.25">
      <c r="B145" s="27"/>
      <c r="C145" s="19"/>
      <c r="D145" s="19" t="s">
        <v>1</v>
      </c>
      <c r="E145" s="19" t="s">
        <v>2</v>
      </c>
    </row>
    <row r="146" spans="2:5" x14ac:dyDescent="0.25">
      <c r="B146" s="27"/>
      <c r="C146" s="18" t="s">
        <v>9</v>
      </c>
      <c r="D146" s="22">
        <v>50000</v>
      </c>
      <c r="E146" s="22"/>
    </row>
    <row r="147" spans="2:5" x14ac:dyDescent="0.25">
      <c r="B147" s="27"/>
      <c r="C147" s="18" t="s">
        <v>8</v>
      </c>
      <c r="D147" s="22">
        <f>D151/0.002378</f>
        <v>0.15306980656013458</v>
      </c>
      <c r="E147" s="22"/>
    </row>
    <row r="148" spans="2:5" x14ac:dyDescent="0.25">
      <c r="B148" s="27"/>
      <c r="C148" s="19" t="s">
        <v>10</v>
      </c>
      <c r="D148" s="20">
        <v>15.5</v>
      </c>
      <c r="E148" s="20">
        <v>15.5</v>
      </c>
    </row>
    <row r="149" spans="2:5" x14ac:dyDescent="0.25">
      <c r="B149" s="27"/>
      <c r="C149" s="19" t="s">
        <v>0</v>
      </c>
      <c r="D149" s="20">
        <v>1.6669045030267535E-2</v>
      </c>
      <c r="E149" s="20">
        <v>1.8181888339541302E-2</v>
      </c>
    </row>
    <row r="150" spans="2:5" x14ac:dyDescent="0.25">
      <c r="B150" s="27"/>
      <c r="C150" s="19" t="s">
        <v>11</v>
      </c>
      <c r="D150" s="24">
        <v>5.67E-2</v>
      </c>
      <c r="E150" s="25"/>
    </row>
    <row r="151" spans="2:5" x14ac:dyDescent="0.25">
      <c r="B151" s="27"/>
      <c r="C151" s="19" t="s">
        <v>12</v>
      </c>
      <c r="D151" s="22">
        <v>3.6400000000000001E-4</v>
      </c>
      <c r="E151" s="22"/>
    </row>
    <row r="152" spans="2:5" x14ac:dyDescent="0.25">
      <c r="B152" s="27"/>
      <c r="C152" s="21"/>
      <c r="D152" s="22"/>
      <c r="E152" s="22"/>
    </row>
  </sheetData>
  <mergeCells count="42">
    <mergeCell ref="B144:B152"/>
    <mergeCell ref="C144:E144"/>
    <mergeCell ref="D146:E146"/>
    <mergeCell ref="D147:E147"/>
    <mergeCell ref="D150:E150"/>
    <mergeCell ref="D151:E151"/>
    <mergeCell ref="D152:E152"/>
    <mergeCell ref="B116:B124"/>
    <mergeCell ref="C116:E116"/>
    <mergeCell ref="D118:E118"/>
    <mergeCell ref="D119:E119"/>
    <mergeCell ref="D122:E122"/>
    <mergeCell ref="D123:E123"/>
    <mergeCell ref="D124:E124"/>
    <mergeCell ref="B85:B93"/>
    <mergeCell ref="C85:E85"/>
    <mergeCell ref="D87:E87"/>
    <mergeCell ref="D88:E88"/>
    <mergeCell ref="D91:E91"/>
    <mergeCell ref="D92:E92"/>
    <mergeCell ref="D93:E93"/>
    <mergeCell ref="B57:B65"/>
    <mergeCell ref="C57:E57"/>
    <mergeCell ref="D59:E59"/>
    <mergeCell ref="D60:E60"/>
    <mergeCell ref="D63:E63"/>
    <mergeCell ref="D64:E64"/>
    <mergeCell ref="D65:E65"/>
    <mergeCell ref="B25:B33"/>
    <mergeCell ref="C25:E25"/>
    <mergeCell ref="D27:E27"/>
    <mergeCell ref="D28:E28"/>
    <mergeCell ref="D31:E31"/>
    <mergeCell ref="D32:E32"/>
    <mergeCell ref="D33:E33"/>
    <mergeCell ref="B3:B11"/>
    <mergeCell ref="C3:E3"/>
    <mergeCell ref="D5:E5"/>
    <mergeCell ref="D6:E6"/>
    <mergeCell ref="D9:E9"/>
    <mergeCell ref="D10:E10"/>
    <mergeCell ref="D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1065-8637-4FDE-8DCF-DFC336945CBE}">
  <dimension ref="B1:P152"/>
  <sheetViews>
    <sheetView topLeftCell="A21" workbookViewId="0">
      <selection activeCell="R40" sqref="R40"/>
    </sheetView>
  </sheetViews>
  <sheetFormatPr defaultRowHeight="15" x14ac:dyDescent="0.25"/>
  <sheetData>
    <row r="1" spans="2:16" ht="15.75" thickBot="1" x14ac:dyDescent="0.3">
      <c r="H1" s="8" t="s">
        <v>1</v>
      </c>
      <c r="I1" s="9" t="s">
        <v>6</v>
      </c>
      <c r="J1" s="9" t="s">
        <v>21</v>
      </c>
      <c r="K1" s="9" t="s">
        <v>2</v>
      </c>
      <c r="L1" s="9" t="s">
        <v>6</v>
      </c>
      <c r="M1" s="9" t="s">
        <v>20</v>
      </c>
      <c r="N1" s="9" t="s">
        <v>3</v>
      </c>
      <c r="O1" s="9" t="s">
        <v>4</v>
      </c>
      <c r="P1" s="10" t="s">
        <v>5</v>
      </c>
    </row>
    <row r="2" spans="2:16" x14ac:dyDescent="0.25">
      <c r="H2" s="1">
        <f>1/High!D158/High!D159</f>
        <v>0.42148174406238914</v>
      </c>
      <c r="I2" s="2">
        <f>H2*W50_map</f>
        <v>0.42148174406238914</v>
      </c>
      <c r="J2" s="3">
        <f>I2*T50_map</f>
        <v>0.42148174406238914</v>
      </c>
      <c r="K2" s="2">
        <f>1/High!D158/High!E159</f>
        <v>0.42148174406238914</v>
      </c>
      <c r="L2" s="2">
        <f>K2*W76_map</f>
        <v>0.42148174406238914</v>
      </c>
      <c r="M2" s="4">
        <f>L2*T76_map</f>
        <v>0.42148174406238914</v>
      </c>
      <c r="N2" s="2">
        <v>10</v>
      </c>
      <c r="O2" s="3">
        <f>N2*W50_map</f>
        <v>10</v>
      </c>
      <c r="P2" s="5">
        <f>N2*W76_map</f>
        <v>10</v>
      </c>
    </row>
    <row r="3" spans="2:16" x14ac:dyDescent="0.25">
      <c r="B3" s="23" t="s">
        <v>15</v>
      </c>
      <c r="C3" s="22" t="s">
        <v>7</v>
      </c>
      <c r="D3" s="22"/>
      <c r="E3" s="22"/>
      <c r="H3" s="1">
        <f>H2</f>
        <v>0.42148174406238914</v>
      </c>
      <c r="I3" s="2">
        <f>H3*W50_map</f>
        <v>0.42148174406238914</v>
      </c>
      <c r="J3" s="3">
        <f>I3*T50_map</f>
        <v>0.42148174406238914</v>
      </c>
      <c r="K3" s="2">
        <f>K2</f>
        <v>0.42148174406238914</v>
      </c>
      <c r="L3" s="2">
        <f>K3*W76_map</f>
        <v>0.42148174406238914</v>
      </c>
      <c r="M3" s="4">
        <f>L3*T76_map</f>
        <v>0.42148174406238914</v>
      </c>
      <c r="N3" s="6">
        <v>15</v>
      </c>
      <c r="O3" s="3">
        <f>N3*W50_map</f>
        <v>15</v>
      </c>
      <c r="P3" s="5">
        <f>N3*W76_map</f>
        <v>15</v>
      </c>
    </row>
    <row r="4" spans="2:16" x14ac:dyDescent="0.25">
      <c r="B4" s="23"/>
      <c r="C4" s="19"/>
      <c r="D4" s="19" t="s">
        <v>1</v>
      </c>
      <c r="E4" s="19" t="s">
        <v>2</v>
      </c>
      <c r="H4" s="1">
        <f>H3</f>
        <v>0.42148174406238914</v>
      </c>
      <c r="I4" s="2">
        <f>H4*W50_map</f>
        <v>0.42148174406238914</v>
      </c>
      <c r="J4" s="3">
        <f>I4*T50_map</f>
        <v>0.42148174406238914</v>
      </c>
      <c r="K4" s="2">
        <f>K3</f>
        <v>0.42148174406238914</v>
      </c>
      <c r="L4" s="2">
        <f>K4*W76_map</f>
        <v>0.42148174406238914</v>
      </c>
      <c r="M4" s="4">
        <f>L4*T76_map</f>
        <v>0.42148174406238914</v>
      </c>
      <c r="N4" s="6">
        <v>20</v>
      </c>
      <c r="O4" s="3">
        <f>N4*W50_map</f>
        <v>20</v>
      </c>
      <c r="P4" s="5">
        <f>N4*W76_map</f>
        <v>20</v>
      </c>
    </row>
    <row r="5" spans="2:16" x14ac:dyDescent="0.25">
      <c r="B5" s="23"/>
      <c r="C5" s="18" t="s">
        <v>9</v>
      </c>
      <c r="D5" s="22">
        <v>32000</v>
      </c>
      <c r="E5" s="22"/>
      <c r="H5" s="1">
        <f>H4</f>
        <v>0.42148174406238914</v>
      </c>
      <c r="I5" s="2">
        <f>H5*W50_map</f>
        <v>0.42148174406238914</v>
      </c>
      <c r="J5" s="3">
        <f>I5*T50_map</f>
        <v>0.42148174406238914</v>
      </c>
      <c r="K5" s="2">
        <f>K4</f>
        <v>0.42148174406238914</v>
      </c>
      <c r="L5" s="2">
        <f>K5*W76_map</f>
        <v>0.42148174406238914</v>
      </c>
      <c r="M5" s="4">
        <f>L5*T76_map</f>
        <v>0.42148174406238914</v>
      </c>
      <c r="N5" s="6">
        <v>25</v>
      </c>
      <c r="O5" s="3">
        <f>N5*W50_map</f>
        <v>25</v>
      </c>
      <c r="P5" s="5">
        <f>N5*W76_map</f>
        <v>25</v>
      </c>
    </row>
    <row r="6" spans="2:16" x14ac:dyDescent="0.25">
      <c r="B6" s="23"/>
      <c r="C6" s="18" t="s">
        <v>8</v>
      </c>
      <c r="D6" s="22">
        <f>(1-6.873*0.000001*D5)^4.26</f>
        <v>0.34711613692395921</v>
      </c>
      <c r="E6" s="22"/>
      <c r="H6" s="1">
        <f>H5</f>
        <v>0.42148174406238914</v>
      </c>
      <c r="I6" s="2">
        <f>H6*W50_map</f>
        <v>0.42148174406238914</v>
      </c>
      <c r="J6" s="3">
        <f>I6*T50_map</f>
        <v>0.42148174406238914</v>
      </c>
      <c r="K6" s="2">
        <f>K5</f>
        <v>0.42148174406238914</v>
      </c>
      <c r="L6" s="2">
        <f>K6*W76_map</f>
        <v>0.42148174406238914</v>
      </c>
      <c r="M6" s="4">
        <f>L6*T76_map</f>
        <v>0.42148174406238914</v>
      </c>
      <c r="N6" s="6">
        <v>30</v>
      </c>
      <c r="O6" s="3">
        <f>N6*W50_map</f>
        <v>30</v>
      </c>
      <c r="P6" s="5">
        <f>N6*W76_map</f>
        <v>30</v>
      </c>
    </row>
    <row r="7" spans="2:16" x14ac:dyDescent="0.25">
      <c r="B7" s="23"/>
      <c r="C7" s="19" t="s">
        <v>10</v>
      </c>
      <c r="D7" s="20">
        <v>15.5</v>
      </c>
      <c r="E7" s="20">
        <v>15.5</v>
      </c>
      <c r="H7" s="1">
        <f>H6</f>
        <v>0.42148174406238914</v>
      </c>
      <c r="I7" s="2">
        <f>H7*W50_map</f>
        <v>0.42148174406238914</v>
      </c>
      <c r="J7" s="3">
        <f>I7*T50_map</f>
        <v>0.42148174406238914</v>
      </c>
      <c r="K7" s="2">
        <f>K6</f>
        <v>0.42148174406238914</v>
      </c>
      <c r="L7" s="2">
        <f>K7*W76_map</f>
        <v>0.42148174406238914</v>
      </c>
      <c r="M7" s="4">
        <f>L7*T76_map</f>
        <v>0.42148174406238914</v>
      </c>
      <c r="N7" s="6">
        <v>35</v>
      </c>
      <c r="O7" s="3">
        <f>N7*W50_map</f>
        <v>35</v>
      </c>
      <c r="P7" s="5">
        <f>N7*W76_map</f>
        <v>35</v>
      </c>
    </row>
    <row r="8" spans="2:16" x14ac:dyDescent="0.25">
      <c r="B8" s="23"/>
      <c r="C8" s="19" t="s">
        <v>0</v>
      </c>
      <c r="D8" s="20">
        <v>1.6669045030267535E-2</v>
      </c>
      <c r="E8" s="20">
        <v>1.8181888339541302E-2</v>
      </c>
      <c r="H8" s="1">
        <f>H7</f>
        <v>0.42148174406238914</v>
      </c>
      <c r="I8" s="2">
        <f>H8*W50_map</f>
        <v>0.42148174406238914</v>
      </c>
      <c r="J8" s="3">
        <f>I8*T50_map</f>
        <v>0.42148174406238914</v>
      </c>
      <c r="K8" s="2">
        <f>K7</f>
        <v>0.42148174406238914</v>
      </c>
      <c r="L8" s="2">
        <f>K8*W76_map</f>
        <v>0.42148174406238914</v>
      </c>
      <c r="M8" s="4">
        <f>L8*T76_map</f>
        <v>0.42148174406238914</v>
      </c>
      <c r="N8" s="6">
        <v>40</v>
      </c>
      <c r="O8" s="3">
        <f>N8*W50_map</f>
        <v>40</v>
      </c>
      <c r="P8" s="5">
        <f>N8*W76_map</f>
        <v>40</v>
      </c>
    </row>
    <row r="9" spans="2:16" x14ac:dyDescent="0.25">
      <c r="B9" s="23"/>
      <c r="C9" s="19" t="s">
        <v>11</v>
      </c>
      <c r="D9" s="22">
        <v>5.9832685372892984E-2</v>
      </c>
      <c r="E9" s="22"/>
      <c r="H9" s="1">
        <f>H8</f>
        <v>0.42148174406238914</v>
      </c>
      <c r="I9" s="2">
        <f>H9*W50_map</f>
        <v>0.42148174406238914</v>
      </c>
      <c r="J9" s="3">
        <f>I9*T50_map</f>
        <v>0.42148174406238914</v>
      </c>
      <c r="K9" s="2">
        <f>K8</f>
        <v>0.42148174406238914</v>
      </c>
      <c r="L9" s="2">
        <f>K9*W76_map</f>
        <v>0.42148174406238914</v>
      </c>
      <c r="M9" s="4">
        <f>L9*T76_map</f>
        <v>0.42148174406238914</v>
      </c>
      <c r="N9" s="6">
        <v>45</v>
      </c>
      <c r="O9" s="3">
        <f>N9*W50_map</f>
        <v>45</v>
      </c>
      <c r="P9" s="5">
        <f>N9*W76_map</f>
        <v>45</v>
      </c>
    </row>
    <row r="10" spans="2:16" x14ac:dyDescent="0.25">
      <c r="B10" s="23"/>
      <c r="C10" s="19" t="s">
        <v>12</v>
      </c>
      <c r="D10" s="22">
        <f>0.002297*D6</f>
        <v>7.9732576651433431E-4</v>
      </c>
      <c r="E10" s="22"/>
      <c r="H10" s="1">
        <f>H9</f>
        <v>0.42148174406238914</v>
      </c>
      <c r="I10" s="2">
        <f>H10*W50_map</f>
        <v>0.42148174406238914</v>
      </c>
      <c r="J10" s="3">
        <f>I10*T50_map</f>
        <v>0.42148174406238914</v>
      </c>
      <c r="K10" s="2">
        <f>K9</f>
        <v>0.42148174406238914</v>
      </c>
      <c r="L10" s="2">
        <f>K10*W76_map</f>
        <v>0.42148174406238914</v>
      </c>
      <c r="M10" s="4">
        <f>L10*T76_map</f>
        <v>0.42148174406238914</v>
      </c>
      <c r="N10" s="6">
        <v>50</v>
      </c>
      <c r="O10" s="3">
        <f>N10*W50_map</f>
        <v>50</v>
      </c>
      <c r="P10" s="5">
        <f>N10*W76_map</f>
        <v>50</v>
      </c>
    </row>
    <row r="11" spans="2:16" x14ac:dyDescent="0.25">
      <c r="B11" s="23"/>
      <c r="C11" s="21" t="s">
        <v>13</v>
      </c>
      <c r="D11" s="22">
        <f>300/60</f>
        <v>5</v>
      </c>
      <c r="E11" s="22"/>
      <c r="H11" s="1">
        <f>H10</f>
        <v>0.42148174406238914</v>
      </c>
      <c r="I11" s="2">
        <f>H11*W50_map</f>
        <v>0.42148174406238914</v>
      </c>
      <c r="J11" s="3">
        <f>I11*T50_map</f>
        <v>0.42148174406238914</v>
      </c>
      <c r="K11" s="2">
        <f>K10</f>
        <v>0.42148174406238914</v>
      </c>
      <c r="L11" s="2">
        <f>K11*W76_map</f>
        <v>0.42148174406238914</v>
      </c>
      <c r="M11" s="4">
        <f>L11*T76_map</f>
        <v>0.42148174406238914</v>
      </c>
      <c r="N11" s="6">
        <v>55</v>
      </c>
      <c r="O11" s="3">
        <f>N11*W50_map</f>
        <v>55</v>
      </c>
      <c r="P11" s="5">
        <f>N11*W76_map</f>
        <v>55</v>
      </c>
    </row>
    <row r="12" spans="2:16" x14ac:dyDescent="0.25">
      <c r="H12" s="1">
        <f>H11</f>
        <v>0.42148174406238914</v>
      </c>
      <c r="I12" s="2">
        <f>H12*W50_map</f>
        <v>0.42148174406238914</v>
      </c>
      <c r="J12" s="3">
        <f>I12*T50_map</f>
        <v>0.42148174406238914</v>
      </c>
      <c r="K12" s="2">
        <f>K11</f>
        <v>0.42148174406238914</v>
      </c>
      <c r="L12" s="2">
        <f>K12*W76_map</f>
        <v>0.42148174406238914</v>
      </c>
      <c r="M12" s="4">
        <f>L12*T76_map</f>
        <v>0.42148174406238914</v>
      </c>
      <c r="N12" s="6">
        <v>60</v>
      </c>
      <c r="O12" s="3">
        <f>N12*W50_map</f>
        <v>60</v>
      </c>
      <c r="P12" s="5">
        <f>N12*W76_map</f>
        <v>60</v>
      </c>
    </row>
    <row r="13" spans="2:16" x14ac:dyDescent="0.25">
      <c r="H13" s="1">
        <f>H12</f>
        <v>0.42148174406238914</v>
      </c>
      <c r="I13" s="2">
        <f>H13*W50_map</f>
        <v>0.42148174406238914</v>
      </c>
      <c r="J13" s="3">
        <f>I13*T50_map</f>
        <v>0.42148174406238914</v>
      </c>
      <c r="K13" s="2">
        <f>K12</f>
        <v>0.42148174406238914</v>
      </c>
      <c r="L13" s="2">
        <f>K13*W76_map</f>
        <v>0.42148174406238914</v>
      </c>
      <c r="M13" s="4">
        <f>L13*T76_map</f>
        <v>0.42148174406238914</v>
      </c>
      <c r="N13" s="6">
        <v>65</v>
      </c>
      <c r="O13" s="3">
        <f>N13*W50_map</f>
        <v>65</v>
      </c>
      <c r="P13" s="5">
        <f>N13*W76_map</f>
        <v>65</v>
      </c>
    </row>
    <row r="14" spans="2:16" x14ac:dyDescent="0.25">
      <c r="H14" s="1">
        <f>H13</f>
        <v>0.42148174406238914</v>
      </c>
      <c r="I14" s="2">
        <f>H14*W50_map</f>
        <v>0.42148174406238914</v>
      </c>
      <c r="J14" s="3">
        <f>I14*T50_map</f>
        <v>0.42148174406238914</v>
      </c>
      <c r="K14" s="2">
        <f>K13</f>
        <v>0.42148174406238914</v>
      </c>
      <c r="L14" s="2">
        <f>K14*W76_map</f>
        <v>0.42148174406238914</v>
      </c>
      <c r="M14" s="4">
        <f>L14*T76_map</f>
        <v>0.42148174406238914</v>
      </c>
      <c r="N14" s="6">
        <v>70</v>
      </c>
      <c r="O14" s="3">
        <f>N14*W50_map</f>
        <v>70</v>
      </c>
      <c r="P14" s="5">
        <f>N14*W76_map</f>
        <v>70</v>
      </c>
    </row>
    <row r="15" spans="2:16" x14ac:dyDescent="0.25">
      <c r="H15" s="1">
        <f>H14</f>
        <v>0.42148174406238914</v>
      </c>
      <c r="I15" s="2">
        <f>H15*W50_map</f>
        <v>0.42148174406238914</v>
      </c>
      <c r="J15" s="3">
        <f>I15*T50_map</f>
        <v>0.42148174406238914</v>
      </c>
      <c r="K15" s="2">
        <f>K14</f>
        <v>0.42148174406238914</v>
      </c>
      <c r="L15" s="2">
        <f>K15*W76_map</f>
        <v>0.42148174406238914</v>
      </c>
      <c r="M15" s="4">
        <f>L15*T76_map</f>
        <v>0.42148174406238914</v>
      </c>
      <c r="N15" s="6">
        <v>75</v>
      </c>
      <c r="O15" s="3">
        <f>N15*W50_map</f>
        <v>75</v>
      </c>
      <c r="P15" s="5">
        <f>N15*W76_map</f>
        <v>75</v>
      </c>
    </row>
    <row r="16" spans="2:16" x14ac:dyDescent="0.25">
      <c r="H16" s="1">
        <f>H15</f>
        <v>0.42148174406238914</v>
      </c>
      <c r="I16" s="2">
        <f>H16*W50_map</f>
        <v>0.42148174406238914</v>
      </c>
      <c r="J16" s="3">
        <f>I16*T50_map</f>
        <v>0.42148174406238914</v>
      </c>
      <c r="K16" s="2">
        <f>K15</f>
        <v>0.42148174406238914</v>
      </c>
      <c r="L16" s="2">
        <f>K16*W76_map</f>
        <v>0.42148174406238914</v>
      </c>
      <c r="M16" s="4">
        <f>L16*T76_map</f>
        <v>0.42148174406238914</v>
      </c>
      <c r="N16" s="6">
        <v>80</v>
      </c>
      <c r="O16" s="3">
        <f>N16*W50_map</f>
        <v>80</v>
      </c>
      <c r="P16" s="5">
        <f>N16*W76_map</f>
        <v>80</v>
      </c>
    </row>
    <row r="17" spans="2:16" x14ac:dyDescent="0.25">
      <c r="H17" s="1">
        <f>H16</f>
        <v>0.42148174406238914</v>
      </c>
      <c r="I17" s="2">
        <f>H17*W50_map</f>
        <v>0.42148174406238914</v>
      </c>
      <c r="J17" s="3">
        <f>I17*T50_map</f>
        <v>0.42148174406238914</v>
      </c>
      <c r="K17" s="2">
        <f>K16</f>
        <v>0.42148174406238914</v>
      </c>
      <c r="L17" s="2">
        <f>K17*W76_map</f>
        <v>0.42148174406238914</v>
      </c>
      <c r="M17" s="4">
        <f>L17*T76_map</f>
        <v>0.42148174406238914</v>
      </c>
      <c r="N17" s="6">
        <v>85</v>
      </c>
      <c r="O17" s="3">
        <f>N17*W50_map</f>
        <v>85</v>
      </c>
      <c r="P17" s="5">
        <f>N17*W76_map</f>
        <v>85</v>
      </c>
    </row>
    <row r="18" spans="2:16" x14ac:dyDescent="0.25">
      <c r="H18" s="1">
        <f>H17</f>
        <v>0.42148174406238914</v>
      </c>
      <c r="I18" s="2">
        <f>H18*W50_map</f>
        <v>0.42148174406238914</v>
      </c>
      <c r="J18" s="3">
        <f>I18*T50_map</f>
        <v>0.42148174406238914</v>
      </c>
      <c r="K18" s="2">
        <f>K17</f>
        <v>0.42148174406238914</v>
      </c>
      <c r="L18" s="2">
        <f>K18*W76_map</f>
        <v>0.42148174406238914</v>
      </c>
      <c r="M18" s="4">
        <f>L18*T76_map</f>
        <v>0.42148174406238914</v>
      </c>
      <c r="N18" s="6">
        <v>90</v>
      </c>
      <c r="O18" s="3">
        <f>N18*W50_map</f>
        <v>90</v>
      </c>
      <c r="P18" s="5">
        <f>N18*W76_map</f>
        <v>90</v>
      </c>
    </row>
    <row r="19" spans="2:16" x14ac:dyDescent="0.25">
      <c r="H19" s="1">
        <f>H18</f>
        <v>0.42148174406238914</v>
      </c>
      <c r="I19" s="2">
        <f>H19*W50_map</f>
        <v>0.42148174406238914</v>
      </c>
      <c r="J19" s="3">
        <f>I19*T50_map</f>
        <v>0.42148174406238914</v>
      </c>
      <c r="K19" s="2">
        <f>K18</f>
        <v>0.42148174406238914</v>
      </c>
      <c r="L19" s="2">
        <f>K19*W76_map</f>
        <v>0.42148174406238914</v>
      </c>
      <c r="M19" s="4">
        <f>L19*T76_map</f>
        <v>0.42148174406238914</v>
      </c>
      <c r="N19" s="6">
        <v>95</v>
      </c>
      <c r="O19" s="3">
        <f>N19*W50_map</f>
        <v>95</v>
      </c>
      <c r="P19" s="5">
        <f>N19*W76_map</f>
        <v>95</v>
      </c>
    </row>
    <row r="20" spans="2:16" x14ac:dyDescent="0.25">
      <c r="H20" s="1">
        <f>H19</f>
        <v>0.42148174406238914</v>
      </c>
      <c r="I20" s="2">
        <f>H20*W50_map</f>
        <v>0.42148174406238914</v>
      </c>
      <c r="J20" s="3">
        <f>I20*T50_map</f>
        <v>0.42148174406238914</v>
      </c>
      <c r="K20" s="2">
        <f>K19</f>
        <v>0.42148174406238914</v>
      </c>
      <c r="L20" s="2">
        <f>K20*W76_map</f>
        <v>0.42148174406238914</v>
      </c>
      <c r="M20" s="4">
        <f>L20*T76_map</f>
        <v>0.42148174406238914</v>
      </c>
      <c r="N20" s="6">
        <v>100</v>
      </c>
      <c r="O20" s="3">
        <f>N20*W50_map</f>
        <v>100</v>
      </c>
      <c r="P20" s="5">
        <f>N20*W76_map</f>
        <v>100</v>
      </c>
    </row>
    <row r="21" spans="2:16" ht="15.75" thickBot="1" x14ac:dyDescent="0.3">
      <c r="H21" s="1">
        <f>H20</f>
        <v>0.42148174406238914</v>
      </c>
      <c r="I21" s="14">
        <f>H21*W50_map</f>
        <v>0.42148174406238914</v>
      </c>
      <c r="J21" s="15">
        <f>I21*T50_map</f>
        <v>0.42148174406238914</v>
      </c>
      <c r="K21" s="2">
        <f>K20</f>
        <v>0.42148174406238914</v>
      </c>
      <c r="L21" s="14">
        <f>K21*W76_map</f>
        <v>0.42148174406238914</v>
      </c>
      <c r="M21" s="16">
        <f>L21*T76_map</f>
        <v>0.42148174406238914</v>
      </c>
      <c r="N21" s="7">
        <v>105</v>
      </c>
      <c r="O21" s="15">
        <f>N21*W50_map</f>
        <v>105</v>
      </c>
      <c r="P21" s="17">
        <f>N21*W76_map</f>
        <v>105</v>
      </c>
    </row>
    <row r="22" spans="2:16" x14ac:dyDescent="0.25">
      <c r="H22" s="1">
        <f>H21</f>
        <v>0.42148174406238914</v>
      </c>
      <c r="I22" s="2">
        <f>H22*W50_map</f>
        <v>0.42148174406238914</v>
      </c>
      <c r="J22" s="3">
        <f>I22*T50_map</f>
        <v>0.42148174406238914</v>
      </c>
      <c r="K22" s="2">
        <f>K21</f>
        <v>0.42148174406238914</v>
      </c>
      <c r="L22" s="2">
        <f>K22*W76_map</f>
        <v>0.42148174406238914</v>
      </c>
      <c r="M22" s="4">
        <f>L22*T76_map</f>
        <v>0.42148174406238914</v>
      </c>
      <c r="N22" s="6">
        <v>110</v>
      </c>
      <c r="O22" s="3">
        <f>N22*W50_map</f>
        <v>110</v>
      </c>
      <c r="P22" s="5">
        <f>N22*W76_map</f>
        <v>110</v>
      </c>
    </row>
    <row r="23" spans="2:16" ht="15.75" thickBot="1" x14ac:dyDescent="0.3">
      <c r="H23" s="1">
        <f>H22</f>
        <v>0.42148174406238914</v>
      </c>
      <c r="I23" s="14">
        <f>H23*W50_map</f>
        <v>0.42148174406238914</v>
      </c>
      <c r="J23" s="15">
        <f>I23*T50_map</f>
        <v>0.42148174406238914</v>
      </c>
      <c r="K23" s="2">
        <f>K22</f>
        <v>0.42148174406238914</v>
      </c>
      <c r="L23" s="14">
        <f>K23*W76_map</f>
        <v>0.42148174406238914</v>
      </c>
      <c r="M23" s="16">
        <f>L23*T76_map</f>
        <v>0.42148174406238914</v>
      </c>
      <c r="N23" s="7">
        <v>115</v>
      </c>
      <c r="O23" s="15">
        <f>N23*W50_map</f>
        <v>115</v>
      </c>
      <c r="P23" s="17">
        <f>N23*W76_map</f>
        <v>115</v>
      </c>
    </row>
    <row r="24" spans="2:16" x14ac:dyDescent="0.25">
      <c r="H24" s="1">
        <f>H23</f>
        <v>0.42148174406238914</v>
      </c>
      <c r="I24" s="2">
        <f>H24*W50_map</f>
        <v>0.42148174406238914</v>
      </c>
      <c r="J24" s="3">
        <f>I24*T50_map</f>
        <v>0.42148174406238914</v>
      </c>
      <c r="K24" s="2">
        <f>K23</f>
        <v>0.42148174406238914</v>
      </c>
      <c r="L24" s="2">
        <f>K24*W76_map</f>
        <v>0.42148174406238914</v>
      </c>
      <c r="M24" s="4">
        <f>L24*T76_map</f>
        <v>0.42148174406238914</v>
      </c>
      <c r="N24" s="6">
        <v>120</v>
      </c>
      <c r="O24" s="3">
        <f>N24*W50_map</f>
        <v>120</v>
      </c>
      <c r="P24" s="5">
        <f>N24*W76_map</f>
        <v>120</v>
      </c>
    </row>
    <row r="25" spans="2:16" ht="15.75" thickBot="1" x14ac:dyDescent="0.3">
      <c r="B25" s="23" t="s">
        <v>14</v>
      </c>
      <c r="C25" s="22" t="s">
        <v>7</v>
      </c>
      <c r="D25" s="22"/>
      <c r="E25" s="22"/>
      <c r="H25" s="1">
        <f>H24</f>
        <v>0.42148174406238914</v>
      </c>
      <c r="I25" s="14">
        <f>H25*W50_map</f>
        <v>0.42148174406238914</v>
      </c>
      <c r="J25" s="15">
        <f>I25*T50_map</f>
        <v>0.42148174406238914</v>
      </c>
      <c r="K25" s="2">
        <f>K24</f>
        <v>0.42148174406238914</v>
      </c>
      <c r="L25" s="14">
        <f>K25*W76_map</f>
        <v>0.42148174406238914</v>
      </c>
      <c r="M25" s="16">
        <f>L25*T76_map</f>
        <v>0.42148174406238914</v>
      </c>
      <c r="N25" s="7">
        <v>125</v>
      </c>
      <c r="O25" s="15">
        <f>N25*W50_map</f>
        <v>125</v>
      </c>
      <c r="P25" s="17">
        <f>N25*W76_map</f>
        <v>125</v>
      </c>
    </row>
    <row r="26" spans="2:16" x14ac:dyDescent="0.25">
      <c r="B26" s="23"/>
      <c r="C26" s="19"/>
      <c r="D26" s="19" t="s">
        <v>1</v>
      </c>
      <c r="E26" s="19" t="s">
        <v>2</v>
      </c>
      <c r="H26" s="1">
        <f>H25</f>
        <v>0.42148174406238914</v>
      </c>
      <c r="I26" s="2">
        <f>H26*W50_map</f>
        <v>0.42148174406238914</v>
      </c>
      <c r="J26" s="3">
        <f>I26*T50_map</f>
        <v>0.42148174406238914</v>
      </c>
      <c r="K26" s="2">
        <f>K25</f>
        <v>0.42148174406238914</v>
      </c>
      <c r="L26" s="2">
        <f>K26*W76_map</f>
        <v>0.42148174406238914</v>
      </c>
      <c r="M26" s="4">
        <f>L26*T76_map</f>
        <v>0.42148174406238914</v>
      </c>
      <c r="N26" s="6">
        <v>130</v>
      </c>
      <c r="O26" s="3">
        <f>N26*W50_map</f>
        <v>130</v>
      </c>
      <c r="P26" s="5">
        <f>N26*W76_map</f>
        <v>130</v>
      </c>
    </row>
    <row r="27" spans="2:16" x14ac:dyDescent="0.25">
      <c r="B27" s="23"/>
      <c r="C27" s="18" t="s">
        <v>9</v>
      </c>
      <c r="D27" s="22">
        <v>32000</v>
      </c>
      <c r="E27" s="22"/>
      <c r="H27" s="1">
        <f t="shared" ref="H27:H41" si="0">H26</f>
        <v>0.42148174406238914</v>
      </c>
      <c r="I27" s="2">
        <f>H27*W50_map</f>
        <v>0.42148174406238914</v>
      </c>
      <c r="J27" s="3">
        <f>I27*T50_map</f>
        <v>0.42148174406238914</v>
      </c>
      <c r="K27" s="2">
        <f t="shared" ref="K27:K41" si="1">K26</f>
        <v>0.42148174406238914</v>
      </c>
      <c r="L27" s="2">
        <f>K27*W76_map</f>
        <v>0.42148174406238914</v>
      </c>
      <c r="M27" s="4">
        <f>L27*T76_map</f>
        <v>0.42148174406238914</v>
      </c>
      <c r="N27" s="6">
        <v>135</v>
      </c>
      <c r="O27" s="3">
        <f>N27*W50_map</f>
        <v>135</v>
      </c>
      <c r="P27" s="5">
        <f>N27*W76_map</f>
        <v>135</v>
      </c>
    </row>
    <row r="28" spans="2:16" x14ac:dyDescent="0.25">
      <c r="B28" s="23"/>
      <c r="C28" s="18" t="s">
        <v>8</v>
      </c>
      <c r="D28" s="22">
        <f>(1-6.873*0.000001*D27)^4.26</f>
        <v>0.34711613692395921</v>
      </c>
      <c r="E28" s="22"/>
      <c r="H28" s="1">
        <f t="shared" si="0"/>
        <v>0.42148174406238914</v>
      </c>
      <c r="I28" s="2">
        <f>H28*W50_map</f>
        <v>0.42148174406238914</v>
      </c>
      <c r="J28" s="3">
        <f>I28*T50_map</f>
        <v>0.42148174406238914</v>
      </c>
      <c r="K28" s="2">
        <f t="shared" si="1"/>
        <v>0.42148174406238914</v>
      </c>
      <c r="L28" s="2">
        <f>K28*W76_map</f>
        <v>0.42148174406238914</v>
      </c>
      <c r="M28" s="4">
        <f>L28*T76_map</f>
        <v>0.42148174406238914</v>
      </c>
      <c r="N28" s="6">
        <v>140</v>
      </c>
      <c r="O28" s="3">
        <f>N28*W50_map</f>
        <v>140</v>
      </c>
      <c r="P28" s="5">
        <f>N28*W76_map</f>
        <v>140</v>
      </c>
    </row>
    <row r="29" spans="2:16" ht="15.75" thickBot="1" x14ac:dyDescent="0.3">
      <c r="B29" s="23"/>
      <c r="C29" s="19" t="s">
        <v>10</v>
      </c>
      <c r="D29" s="20">
        <v>15.5</v>
      </c>
      <c r="E29" s="20">
        <v>15.5</v>
      </c>
      <c r="H29" s="1">
        <f t="shared" si="0"/>
        <v>0.42148174406238914</v>
      </c>
      <c r="I29" s="14">
        <f>H29*W50_map</f>
        <v>0.42148174406238914</v>
      </c>
      <c r="J29" s="15">
        <f>I29*T50_map</f>
        <v>0.42148174406238914</v>
      </c>
      <c r="K29" s="2">
        <f t="shared" si="1"/>
        <v>0.42148174406238914</v>
      </c>
      <c r="L29" s="14">
        <f>K29*W76_map</f>
        <v>0.42148174406238914</v>
      </c>
      <c r="M29" s="16">
        <f>L29*T76_map</f>
        <v>0.42148174406238914</v>
      </c>
      <c r="N29" s="7">
        <v>145</v>
      </c>
      <c r="O29" s="15">
        <f>N29*W50_map</f>
        <v>145</v>
      </c>
      <c r="P29" s="17">
        <f>N29*W76_map</f>
        <v>145</v>
      </c>
    </row>
    <row r="30" spans="2:16" x14ac:dyDescent="0.25">
      <c r="B30" s="23"/>
      <c r="C30" s="19" t="s">
        <v>0</v>
      </c>
      <c r="D30" s="20">
        <v>1.6669045030267535E-2</v>
      </c>
      <c r="E30" s="20">
        <v>1.8181888339541302E-2</v>
      </c>
      <c r="H30" s="1">
        <f t="shared" si="0"/>
        <v>0.42148174406238914</v>
      </c>
      <c r="I30" s="2">
        <f>H30*W50_map</f>
        <v>0.42148174406238914</v>
      </c>
      <c r="J30" s="3">
        <f>I30*T50_map</f>
        <v>0.42148174406238914</v>
      </c>
      <c r="K30" s="2">
        <f t="shared" si="1"/>
        <v>0.42148174406238914</v>
      </c>
      <c r="L30" s="2">
        <f>K30*W76_map</f>
        <v>0.42148174406238914</v>
      </c>
      <c r="M30" s="4">
        <f>L30*T76_map</f>
        <v>0.42148174406238914</v>
      </c>
      <c r="N30" s="6">
        <v>150</v>
      </c>
      <c r="O30" s="3">
        <f>N30*W50_map</f>
        <v>150</v>
      </c>
      <c r="P30" s="5">
        <f>N30*W76_map</f>
        <v>150</v>
      </c>
    </row>
    <row r="31" spans="2:16" ht="15.75" thickBot="1" x14ac:dyDescent="0.3">
      <c r="B31" s="23"/>
      <c r="C31" s="19" t="s">
        <v>11</v>
      </c>
      <c r="D31" s="24">
        <v>5.67E-2</v>
      </c>
      <c r="E31" s="25"/>
      <c r="H31" s="1">
        <f t="shared" si="0"/>
        <v>0.42148174406238914</v>
      </c>
      <c r="I31" s="14">
        <f>H31*W50_map</f>
        <v>0.42148174406238914</v>
      </c>
      <c r="J31" s="15">
        <f>I31*T50_map</f>
        <v>0.42148174406238914</v>
      </c>
      <c r="K31" s="2">
        <f t="shared" si="1"/>
        <v>0.42148174406238914</v>
      </c>
      <c r="L31" s="14">
        <f>K31*W76_map</f>
        <v>0.42148174406238914</v>
      </c>
      <c r="M31" s="16">
        <f>L31*T76_map</f>
        <v>0.42148174406238914</v>
      </c>
      <c r="N31" s="7">
        <v>155</v>
      </c>
      <c r="O31" s="15">
        <f>N31*W50_map</f>
        <v>155</v>
      </c>
      <c r="P31" s="17">
        <f>N31*W76_map</f>
        <v>155</v>
      </c>
    </row>
    <row r="32" spans="2:16" x14ac:dyDescent="0.25">
      <c r="B32" s="23"/>
      <c r="C32" s="19" t="s">
        <v>12</v>
      </c>
      <c r="D32" s="22">
        <f>0.002297*D28</f>
        <v>7.9732576651433431E-4</v>
      </c>
      <c r="E32" s="22"/>
      <c r="H32" s="1">
        <f t="shared" si="0"/>
        <v>0.42148174406238914</v>
      </c>
      <c r="I32" s="2">
        <f>H32*W50_map</f>
        <v>0.42148174406238914</v>
      </c>
      <c r="J32" s="3">
        <f>I32*T50_map</f>
        <v>0.42148174406238914</v>
      </c>
      <c r="K32" s="2">
        <f t="shared" si="1"/>
        <v>0.42148174406238914</v>
      </c>
      <c r="L32" s="2">
        <f>K32*W76_map</f>
        <v>0.42148174406238914</v>
      </c>
      <c r="M32" s="4">
        <f>L32*T76_map</f>
        <v>0.42148174406238914</v>
      </c>
      <c r="N32" s="6">
        <v>160</v>
      </c>
      <c r="O32" s="3">
        <f>N32*W50_map</f>
        <v>160</v>
      </c>
      <c r="P32" s="5">
        <f>N32*W76_map</f>
        <v>160</v>
      </c>
    </row>
    <row r="33" spans="2:16" ht="15.75" thickBot="1" x14ac:dyDescent="0.3">
      <c r="B33" s="23"/>
      <c r="C33" s="21" t="s">
        <v>13</v>
      </c>
      <c r="D33" s="22">
        <f>300/60</f>
        <v>5</v>
      </c>
      <c r="E33" s="22"/>
      <c r="H33" s="1">
        <f t="shared" si="0"/>
        <v>0.42148174406238914</v>
      </c>
      <c r="I33" s="14">
        <f>H33*W50_map</f>
        <v>0.42148174406238914</v>
      </c>
      <c r="J33" s="15">
        <f>I33*T50_map</f>
        <v>0.42148174406238914</v>
      </c>
      <c r="K33" s="2">
        <f t="shared" si="1"/>
        <v>0.42148174406238914</v>
      </c>
      <c r="L33" s="14">
        <f>K33*W76_map</f>
        <v>0.42148174406238914</v>
      </c>
      <c r="M33" s="16">
        <f>L33*T76_map</f>
        <v>0.42148174406238914</v>
      </c>
      <c r="N33" s="7">
        <v>165</v>
      </c>
      <c r="O33" s="15">
        <f>N33*W50_map</f>
        <v>165</v>
      </c>
      <c r="P33" s="17">
        <f>N33*W76_map</f>
        <v>165</v>
      </c>
    </row>
    <row r="34" spans="2:16" x14ac:dyDescent="0.25">
      <c r="H34" s="1">
        <f t="shared" si="0"/>
        <v>0.42148174406238914</v>
      </c>
      <c r="I34" s="2">
        <f>H34*W50_map</f>
        <v>0.42148174406238914</v>
      </c>
      <c r="J34" s="3">
        <f>I34*T50_map</f>
        <v>0.42148174406238914</v>
      </c>
      <c r="K34" s="2">
        <f t="shared" si="1"/>
        <v>0.42148174406238914</v>
      </c>
      <c r="L34" s="2">
        <f>K34*W76_map</f>
        <v>0.42148174406238914</v>
      </c>
      <c r="M34" s="4">
        <f>L34*T76_map</f>
        <v>0.42148174406238914</v>
      </c>
      <c r="N34" s="6">
        <v>170</v>
      </c>
      <c r="O34" s="3">
        <f>N34*W50_map</f>
        <v>170</v>
      </c>
      <c r="P34" s="5">
        <f>N34*W76_map</f>
        <v>170</v>
      </c>
    </row>
    <row r="35" spans="2:16" x14ac:dyDescent="0.25">
      <c r="H35" s="1">
        <f t="shared" si="0"/>
        <v>0.42148174406238914</v>
      </c>
      <c r="I35" s="2">
        <f>H35*W50_map</f>
        <v>0.42148174406238914</v>
      </c>
      <c r="J35" s="3">
        <f>I35*T50_map</f>
        <v>0.42148174406238914</v>
      </c>
      <c r="K35" s="2">
        <f t="shared" si="1"/>
        <v>0.42148174406238914</v>
      </c>
      <c r="L35" s="2">
        <f>K35*W76_map</f>
        <v>0.42148174406238914</v>
      </c>
      <c r="M35" s="4">
        <f>L35*T76_map</f>
        <v>0.42148174406238914</v>
      </c>
      <c r="N35" s="6">
        <v>175</v>
      </c>
      <c r="O35" s="3">
        <f>N35*W50_map</f>
        <v>175</v>
      </c>
      <c r="P35" s="5">
        <f>N35*W76_map</f>
        <v>175</v>
      </c>
    </row>
    <row r="36" spans="2:16" x14ac:dyDescent="0.25">
      <c r="H36" s="1">
        <f t="shared" si="0"/>
        <v>0.42148174406238914</v>
      </c>
      <c r="I36" s="2">
        <f>H36*W50_map</f>
        <v>0.42148174406238914</v>
      </c>
      <c r="J36" s="3">
        <f>I36*T50_map</f>
        <v>0.42148174406238914</v>
      </c>
      <c r="K36" s="2">
        <f t="shared" si="1"/>
        <v>0.42148174406238914</v>
      </c>
      <c r="L36" s="2">
        <f>K36*W76_map</f>
        <v>0.42148174406238914</v>
      </c>
      <c r="M36" s="4">
        <f>L36*T76_map</f>
        <v>0.42148174406238914</v>
      </c>
      <c r="N36" s="6">
        <v>180</v>
      </c>
      <c r="O36" s="3">
        <f>N36*W50_map</f>
        <v>180</v>
      </c>
      <c r="P36" s="5">
        <f>N36*W76_map</f>
        <v>180</v>
      </c>
    </row>
    <row r="37" spans="2:16" ht="15.75" thickBot="1" x14ac:dyDescent="0.3">
      <c r="H37" s="1">
        <f t="shared" si="0"/>
        <v>0.42148174406238914</v>
      </c>
      <c r="I37" s="14">
        <f>H37*W50_map</f>
        <v>0.42148174406238914</v>
      </c>
      <c r="J37" s="15">
        <f>I37*T50_map</f>
        <v>0.42148174406238914</v>
      </c>
      <c r="K37" s="2">
        <f t="shared" si="1"/>
        <v>0.42148174406238914</v>
      </c>
      <c r="L37" s="14">
        <f>K37*W76_map</f>
        <v>0.42148174406238914</v>
      </c>
      <c r="M37" s="16">
        <f>L37*T76_map</f>
        <v>0.42148174406238914</v>
      </c>
      <c r="N37" s="7">
        <v>185</v>
      </c>
      <c r="O37" s="15">
        <f>N37*W50_map</f>
        <v>185</v>
      </c>
      <c r="P37" s="17">
        <f>N37*W76_map</f>
        <v>185</v>
      </c>
    </row>
    <row r="38" spans="2:16" x14ac:dyDescent="0.25">
      <c r="H38" s="1">
        <f t="shared" si="0"/>
        <v>0.42148174406238914</v>
      </c>
      <c r="I38" s="2">
        <f>H38*W50_map</f>
        <v>0.42148174406238914</v>
      </c>
      <c r="J38" s="3">
        <f>I38*T50_map</f>
        <v>0.42148174406238914</v>
      </c>
      <c r="K38" s="2">
        <f t="shared" si="1"/>
        <v>0.42148174406238914</v>
      </c>
      <c r="L38" s="2">
        <f>K38*W76_map</f>
        <v>0.42148174406238914</v>
      </c>
      <c r="M38" s="4">
        <f>L38*T76_map</f>
        <v>0.42148174406238914</v>
      </c>
      <c r="N38" s="6">
        <v>190</v>
      </c>
      <c r="O38" s="3">
        <f>N38*W50_map</f>
        <v>190</v>
      </c>
      <c r="P38" s="5">
        <f>N38*W76_map</f>
        <v>190</v>
      </c>
    </row>
    <row r="39" spans="2:16" ht="15.75" thickBot="1" x14ac:dyDescent="0.3">
      <c r="H39" s="1">
        <f t="shared" si="0"/>
        <v>0.42148174406238914</v>
      </c>
      <c r="I39" s="14">
        <f>H39*W50_map</f>
        <v>0.42148174406238914</v>
      </c>
      <c r="J39" s="15">
        <f>I39*T50_map</f>
        <v>0.42148174406238914</v>
      </c>
      <c r="K39" s="2">
        <f t="shared" si="1"/>
        <v>0.42148174406238914</v>
      </c>
      <c r="L39" s="14">
        <f>K39*W76_map</f>
        <v>0.42148174406238914</v>
      </c>
      <c r="M39" s="16">
        <f>L39*T76_map</f>
        <v>0.42148174406238914</v>
      </c>
      <c r="N39" s="7">
        <v>195</v>
      </c>
      <c r="O39" s="15">
        <f>N39*W50_map</f>
        <v>195</v>
      </c>
      <c r="P39" s="17">
        <f>N39*W76_map</f>
        <v>195</v>
      </c>
    </row>
    <row r="40" spans="2:16" x14ac:dyDescent="0.25">
      <c r="H40" s="1">
        <f t="shared" si="0"/>
        <v>0.42148174406238914</v>
      </c>
      <c r="I40" s="2">
        <f>H40*W50_map</f>
        <v>0.42148174406238914</v>
      </c>
      <c r="J40" s="3">
        <f>I40*T50_map</f>
        <v>0.42148174406238914</v>
      </c>
      <c r="K40" s="2">
        <f t="shared" si="1"/>
        <v>0.42148174406238914</v>
      </c>
      <c r="L40" s="2">
        <f>K40*W76_map</f>
        <v>0.42148174406238914</v>
      </c>
      <c r="M40" s="4">
        <f>L40*T76_map</f>
        <v>0.42148174406238914</v>
      </c>
      <c r="N40" s="6">
        <v>200</v>
      </c>
      <c r="O40" s="3">
        <f>N40*W50_map</f>
        <v>200</v>
      </c>
      <c r="P40" s="5">
        <f>N40*W76_map</f>
        <v>200</v>
      </c>
    </row>
    <row r="41" spans="2:16" ht="15.75" thickBot="1" x14ac:dyDescent="0.3">
      <c r="H41" s="1">
        <f t="shared" si="0"/>
        <v>0.42148174406238914</v>
      </c>
      <c r="I41" s="14">
        <f>H41*W50_map</f>
        <v>0.42148174406238914</v>
      </c>
      <c r="J41" s="15">
        <f>I41*T50_map</f>
        <v>0.42148174406238914</v>
      </c>
      <c r="K41" s="2">
        <f t="shared" si="1"/>
        <v>0.42148174406238914</v>
      </c>
      <c r="L41" s="14">
        <f>K41*W76_map</f>
        <v>0.42148174406238914</v>
      </c>
      <c r="M41" s="16">
        <f>L41*T76_map</f>
        <v>0.42148174406238914</v>
      </c>
      <c r="N41" s="7">
        <v>205</v>
      </c>
      <c r="O41" s="15">
        <f>N41*W50_map</f>
        <v>205</v>
      </c>
      <c r="P41" s="17">
        <f>N41*W76_map</f>
        <v>205</v>
      </c>
    </row>
    <row r="57" spans="2:5" x14ac:dyDescent="0.25">
      <c r="B57" s="23" t="s">
        <v>16</v>
      </c>
      <c r="C57" s="22" t="s">
        <v>7</v>
      </c>
      <c r="D57" s="22"/>
      <c r="E57" s="22"/>
    </row>
    <row r="58" spans="2:5" x14ac:dyDescent="0.25">
      <c r="B58" s="23"/>
      <c r="C58" s="19"/>
      <c r="D58" s="19" t="s">
        <v>1</v>
      </c>
      <c r="E58" s="19" t="s">
        <v>2</v>
      </c>
    </row>
    <row r="59" spans="2:5" x14ac:dyDescent="0.25">
      <c r="B59" s="23"/>
      <c r="C59" s="18" t="s">
        <v>9</v>
      </c>
      <c r="D59" s="22">
        <v>32000</v>
      </c>
      <c r="E59" s="22"/>
    </row>
    <row r="60" spans="2:5" x14ac:dyDescent="0.25">
      <c r="B60" s="23"/>
      <c r="C60" s="18" t="s">
        <v>8</v>
      </c>
      <c r="D60" s="22">
        <f>(1-6.873*0.000001*D59)^4.26</f>
        <v>0.34711613692395921</v>
      </c>
      <c r="E60" s="22"/>
    </row>
    <row r="61" spans="2:5" x14ac:dyDescent="0.25">
      <c r="B61" s="23"/>
      <c r="C61" s="19" t="s">
        <v>10</v>
      </c>
      <c r="D61" s="20">
        <v>15.5</v>
      </c>
      <c r="E61" s="20">
        <v>15.5</v>
      </c>
    </row>
    <row r="62" spans="2:5" x14ac:dyDescent="0.25">
      <c r="B62" s="23"/>
      <c r="C62" s="19" t="s">
        <v>0</v>
      </c>
      <c r="D62" s="20">
        <v>1.6669045030267535E-2</v>
      </c>
      <c r="E62" s="20">
        <v>1.8181888339541302E-2</v>
      </c>
    </row>
    <row r="63" spans="2:5" x14ac:dyDescent="0.25">
      <c r="B63" s="23"/>
      <c r="C63" s="19" t="s">
        <v>11</v>
      </c>
      <c r="D63" s="22">
        <v>6.3219441148717109E-2</v>
      </c>
      <c r="E63" s="22"/>
    </row>
    <row r="64" spans="2:5" x14ac:dyDescent="0.25">
      <c r="B64" s="23"/>
      <c r="C64" s="19" t="s">
        <v>12</v>
      </c>
      <c r="D64" s="22">
        <f>0.002297*D60</f>
        <v>7.9732576651433431E-4</v>
      </c>
      <c r="E64" s="22"/>
    </row>
    <row r="65" spans="2:5" x14ac:dyDescent="0.25">
      <c r="B65" s="23"/>
      <c r="C65" s="21" t="s">
        <v>13</v>
      </c>
      <c r="D65" s="22">
        <f>300/60</f>
        <v>5</v>
      </c>
      <c r="E65" s="22"/>
    </row>
    <row r="85" spans="2:5" x14ac:dyDescent="0.25">
      <c r="B85" s="26" t="s">
        <v>17</v>
      </c>
      <c r="C85" s="22" t="s">
        <v>7</v>
      </c>
      <c r="D85" s="22"/>
      <c r="E85" s="22"/>
    </row>
    <row r="86" spans="2:5" x14ac:dyDescent="0.25">
      <c r="B86" s="26"/>
      <c r="C86" s="19"/>
      <c r="D86" s="19" t="s">
        <v>1</v>
      </c>
      <c r="E86" s="19" t="s">
        <v>2</v>
      </c>
    </row>
    <row r="87" spans="2:5" x14ac:dyDescent="0.25">
      <c r="B87" s="26"/>
      <c r="C87" s="18" t="s">
        <v>9</v>
      </c>
      <c r="D87" s="22">
        <v>40000</v>
      </c>
      <c r="E87" s="22"/>
    </row>
    <row r="88" spans="2:5" x14ac:dyDescent="0.25">
      <c r="B88" s="26"/>
      <c r="C88" s="18" t="s">
        <v>8</v>
      </c>
      <c r="D88" s="22">
        <f>D92/0.002378</f>
        <v>0.24684608915054668</v>
      </c>
      <c r="E88" s="22"/>
    </row>
    <row r="89" spans="2:5" x14ac:dyDescent="0.25">
      <c r="B89" s="26"/>
      <c r="C89" s="19" t="s">
        <v>10</v>
      </c>
      <c r="D89" s="20">
        <v>15.5</v>
      </c>
      <c r="E89" s="20">
        <v>15.5</v>
      </c>
    </row>
    <row r="90" spans="2:5" x14ac:dyDescent="0.25">
      <c r="B90" s="26"/>
      <c r="C90" s="19" t="s">
        <v>0</v>
      </c>
      <c r="D90" s="20">
        <v>1.6669045030267535E-2</v>
      </c>
      <c r="E90" s="20">
        <v>1.8181888339541302E-2</v>
      </c>
    </row>
    <row r="91" spans="2:5" x14ac:dyDescent="0.25">
      <c r="B91" s="26"/>
      <c r="C91" s="19" t="s">
        <v>11</v>
      </c>
      <c r="D91" s="22">
        <v>6.3219441148717109E-2</v>
      </c>
      <c r="E91" s="22"/>
    </row>
    <row r="92" spans="2:5" x14ac:dyDescent="0.25">
      <c r="B92" s="26"/>
      <c r="C92" s="19" t="s">
        <v>12</v>
      </c>
      <c r="D92" s="22">
        <v>5.8699999999999996E-4</v>
      </c>
      <c r="E92" s="22"/>
    </row>
    <row r="93" spans="2:5" x14ac:dyDescent="0.25">
      <c r="B93" s="26"/>
      <c r="C93" s="21"/>
      <c r="D93" s="22"/>
      <c r="E93" s="22"/>
    </row>
    <row r="116" spans="2:5" x14ac:dyDescent="0.25">
      <c r="B116" s="27" t="s">
        <v>18</v>
      </c>
      <c r="C116" s="22" t="s">
        <v>7</v>
      </c>
      <c r="D116" s="22"/>
      <c r="E116" s="22"/>
    </row>
    <row r="117" spans="2:5" x14ac:dyDescent="0.25">
      <c r="B117" s="27"/>
      <c r="C117" s="19"/>
      <c r="D117" s="19" t="s">
        <v>1</v>
      </c>
      <c r="E117" s="19" t="s">
        <v>2</v>
      </c>
    </row>
    <row r="118" spans="2:5" x14ac:dyDescent="0.25">
      <c r="B118" s="27"/>
      <c r="C118" s="18" t="s">
        <v>9</v>
      </c>
      <c r="D118" s="22">
        <v>45000</v>
      </c>
      <c r="E118" s="22"/>
    </row>
    <row r="119" spans="2:5" x14ac:dyDescent="0.25">
      <c r="B119" s="27"/>
      <c r="C119" s="18" t="s">
        <v>8</v>
      </c>
      <c r="D119" s="22">
        <f>D123/0.002378</f>
        <v>0.19428090832632466</v>
      </c>
      <c r="E119" s="22"/>
    </row>
    <row r="120" spans="2:5" x14ac:dyDescent="0.25">
      <c r="B120" s="27"/>
      <c r="C120" s="19" t="s">
        <v>10</v>
      </c>
      <c r="D120" s="20">
        <v>15.5</v>
      </c>
      <c r="E120" s="20">
        <v>15.5</v>
      </c>
    </row>
    <row r="121" spans="2:5" x14ac:dyDescent="0.25">
      <c r="B121" s="27"/>
      <c r="C121" s="19" t="s">
        <v>0</v>
      </c>
      <c r="D121" s="20">
        <v>1.6669045030267535E-2</v>
      </c>
      <c r="E121" s="20">
        <v>1.8181888339541302E-2</v>
      </c>
    </row>
    <row r="122" spans="2:5" x14ac:dyDescent="0.25">
      <c r="B122" s="27"/>
      <c r="C122" s="19" t="s">
        <v>11</v>
      </c>
      <c r="D122" s="22">
        <v>5.9832685372892984E-2</v>
      </c>
      <c r="E122" s="22"/>
    </row>
    <row r="123" spans="2:5" x14ac:dyDescent="0.25">
      <c r="B123" s="27"/>
      <c r="C123" s="19" t="s">
        <v>12</v>
      </c>
      <c r="D123" s="22">
        <v>4.6200000000000001E-4</v>
      </c>
      <c r="E123" s="22"/>
    </row>
    <row r="124" spans="2:5" x14ac:dyDescent="0.25">
      <c r="B124" s="27"/>
      <c r="C124" s="21"/>
      <c r="D124" s="22"/>
      <c r="E124" s="22"/>
    </row>
    <row r="144" spans="2:5" x14ac:dyDescent="0.25">
      <c r="B144" s="27" t="s">
        <v>19</v>
      </c>
      <c r="C144" s="22" t="s">
        <v>7</v>
      </c>
      <c r="D144" s="22"/>
      <c r="E144" s="22"/>
    </row>
    <row r="145" spans="2:5" x14ac:dyDescent="0.25">
      <c r="B145" s="27"/>
      <c r="C145" s="19"/>
      <c r="D145" s="19" t="s">
        <v>1</v>
      </c>
      <c r="E145" s="19" t="s">
        <v>2</v>
      </c>
    </row>
    <row r="146" spans="2:5" x14ac:dyDescent="0.25">
      <c r="B146" s="27"/>
      <c r="C146" s="18" t="s">
        <v>9</v>
      </c>
      <c r="D146" s="22">
        <v>50000</v>
      </c>
      <c r="E146" s="22"/>
    </row>
    <row r="147" spans="2:5" x14ac:dyDescent="0.25">
      <c r="B147" s="27"/>
      <c r="C147" s="18" t="s">
        <v>8</v>
      </c>
      <c r="D147" s="22">
        <f>D151/0.002378</f>
        <v>0.15306980656013458</v>
      </c>
      <c r="E147" s="22"/>
    </row>
    <row r="148" spans="2:5" x14ac:dyDescent="0.25">
      <c r="B148" s="27"/>
      <c r="C148" s="19" t="s">
        <v>10</v>
      </c>
      <c r="D148" s="20">
        <v>15.5</v>
      </c>
      <c r="E148" s="20">
        <v>15.5</v>
      </c>
    </row>
    <row r="149" spans="2:5" x14ac:dyDescent="0.25">
      <c r="B149" s="27"/>
      <c r="C149" s="19" t="s">
        <v>0</v>
      </c>
      <c r="D149" s="20">
        <v>1.6669045030267535E-2</v>
      </c>
      <c r="E149" s="20">
        <v>1.8181888339541302E-2</v>
      </c>
    </row>
    <row r="150" spans="2:5" x14ac:dyDescent="0.25">
      <c r="B150" s="27"/>
      <c r="C150" s="19" t="s">
        <v>11</v>
      </c>
      <c r="D150" s="24">
        <v>5.67E-2</v>
      </c>
      <c r="E150" s="25"/>
    </row>
    <row r="151" spans="2:5" x14ac:dyDescent="0.25">
      <c r="B151" s="27"/>
      <c r="C151" s="19" t="s">
        <v>12</v>
      </c>
      <c r="D151" s="22">
        <v>3.6400000000000001E-4</v>
      </c>
      <c r="E151" s="22"/>
    </row>
    <row r="152" spans="2:5" x14ac:dyDescent="0.25">
      <c r="B152" s="27"/>
      <c r="C152" s="21"/>
      <c r="D152" s="22"/>
      <c r="E152" s="22"/>
    </row>
  </sheetData>
  <mergeCells count="42">
    <mergeCell ref="B144:B152"/>
    <mergeCell ref="C144:E144"/>
    <mergeCell ref="D146:E146"/>
    <mergeCell ref="D147:E147"/>
    <mergeCell ref="D150:E150"/>
    <mergeCell ref="D151:E151"/>
    <mergeCell ref="D152:E152"/>
    <mergeCell ref="B116:B124"/>
    <mergeCell ref="C116:E116"/>
    <mergeCell ref="D118:E118"/>
    <mergeCell ref="D119:E119"/>
    <mergeCell ref="D122:E122"/>
    <mergeCell ref="D123:E123"/>
    <mergeCell ref="D124:E124"/>
    <mergeCell ref="B85:B93"/>
    <mergeCell ref="C85:E85"/>
    <mergeCell ref="D87:E87"/>
    <mergeCell ref="D88:E88"/>
    <mergeCell ref="D91:E91"/>
    <mergeCell ref="D92:E92"/>
    <mergeCell ref="D93:E93"/>
    <mergeCell ref="B57:B65"/>
    <mergeCell ref="C57:E57"/>
    <mergeCell ref="D59:E59"/>
    <mergeCell ref="D60:E60"/>
    <mergeCell ref="D63:E63"/>
    <mergeCell ref="D64:E64"/>
    <mergeCell ref="D65:E65"/>
    <mergeCell ref="B25:B33"/>
    <mergeCell ref="C25:E25"/>
    <mergeCell ref="D27:E27"/>
    <mergeCell ref="D28:E28"/>
    <mergeCell ref="D31:E31"/>
    <mergeCell ref="D32:E32"/>
    <mergeCell ref="D33:E33"/>
    <mergeCell ref="B3:B11"/>
    <mergeCell ref="C3:E3"/>
    <mergeCell ref="D5:E5"/>
    <mergeCell ref="D6:E6"/>
    <mergeCell ref="D9:E9"/>
    <mergeCell ref="D10:E10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High</vt:lpstr>
      <vt:lpstr>Medium</vt:lpstr>
      <vt:lpstr>Low</vt:lpstr>
      <vt:lpstr>Abs low</vt:lpstr>
      <vt:lpstr>Abs Medium</vt:lpstr>
      <vt:lpstr>Abs High</vt:lpstr>
      <vt:lpstr>CD0_50</vt:lpstr>
      <vt:lpstr>CD0_76</vt:lpstr>
      <vt:lpstr>e</vt:lpstr>
      <vt:lpstr>K</vt:lpstr>
      <vt:lpstr>K_1</vt:lpstr>
      <vt:lpstr>K_1_76</vt:lpstr>
      <vt:lpstr>K_2</vt:lpstr>
      <vt:lpstr>K_2_76</vt:lpstr>
      <vt:lpstr>K_high</vt:lpstr>
      <vt:lpstr>K_low</vt:lpstr>
      <vt:lpstr>LOD_50</vt:lpstr>
      <vt:lpstr>LOD_50_high</vt:lpstr>
      <vt:lpstr>LOD_50_low</vt:lpstr>
      <vt:lpstr>LOD_76</vt:lpstr>
      <vt:lpstr>LOD_76_high</vt:lpstr>
      <vt:lpstr>LOD_76_low</vt:lpstr>
      <vt:lpstr>ro</vt:lpstr>
      <vt:lpstr>RoC</vt:lpstr>
      <vt:lpstr>sig</vt:lpstr>
      <vt:lpstr>T50_map</vt:lpstr>
      <vt:lpstr>T76_map</vt:lpstr>
      <vt:lpstr>W50_map</vt:lpstr>
      <vt:lpstr>W76_map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2021-03-17T10:54:35Z</dcterms:modified>
</cp:coreProperties>
</file>