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Elistratov\Documents\AD3.0\Вебинар Когортный Анализ\"/>
    </mc:Choice>
  </mc:AlternateContent>
  <xr:revisionPtr revIDLastSave="0" documentId="8_{97CB665E-6475-472F-A54D-405DAA68D20D}" xr6:coauthVersionLast="47" xr6:coauthVersionMax="47" xr10:uidLastSave="{00000000-0000-0000-0000-000000000000}"/>
  <bookViews>
    <workbookView xWindow="-108" yWindow="-108" windowWidth="23256" windowHeight="12576" xr2:uid="{E2D9ACEF-A645-40B7-B168-63F58A11CACF}"/>
  </bookViews>
  <sheets>
    <sheet name="Данные" sheetId="1" r:id="rId1"/>
    <sheet name="Лист1" sheetId="4" r:id="rId2"/>
    <sheet name="Косты фикс" sheetId="2" r:id="rId3"/>
    <sheet name="Переменные косты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" l="1"/>
  <c r="W4" i="1"/>
  <c r="X4" i="1"/>
  <c r="Y3" i="1"/>
  <c r="Y2" i="1"/>
  <c r="Y1" i="1"/>
  <c r="P1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L19" i="1"/>
  <c r="K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H19" i="1"/>
  <c r="E19" i="1"/>
  <c r="F19" i="1"/>
  <c r="G19" i="1"/>
  <c r="I19" i="1"/>
  <c r="J19" i="1"/>
  <c r="D19" i="1"/>
  <c r="D18" i="1"/>
  <c r="E18" i="1"/>
  <c r="E17" i="1"/>
  <c r="F17" i="1"/>
  <c r="F18" i="1"/>
  <c r="F16" i="1"/>
  <c r="G16" i="1"/>
  <c r="G17" i="1"/>
  <c r="G18" i="1"/>
  <c r="G15" i="1"/>
  <c r="H15" i="1"/>
  <c r="H16" i="1"/>
  <c r="H17" i="1"/>
  <c r="H18" i="1"/>
  <c r="H14" i="1"/>
  <c r="I14" i="1"/>
  <c r="I15" i="1"/>
  <c r="I16" i="1"/>
  <c r="I17" i="1"/>
  <c r="I18" i="1"/>
  <c r="I13" i="1"/>
  <c r="J13" i="1"/>
  <c r="J14" i="1"/>
  <c r="J15" i="1"/>
  <c r="J16" i="1"/>
  <c r="J17" i="1"/>
  <c r="J18" i="1"/>
  <c r="J12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" i="4"/>
  <c r="C10" i="4" l="1"/>
  <c r="C15" i="4"/>
  <c r="D24" i="4"/>
  <c r="D23" i="4"/>
  <c r="D11" i="4"/>
  <c r="D25" i="4"/>
  <c r="D22" i="4"/>
  <c r="D21" i="4"/>
  <c r="D20" i="4"/>
  <c r="C7" i="4"/>
  <c r="C5" i="4"/>
  <c r="D16" i="4"/>
  <c r="D8" i="4"/>
  <c r="C19" i="4"/>
  <c r="D18" i="4"/>
  <c r="D6" i="4"/>
  <c r="D17" i="4"/>
  <c r="D4" i="4"/>
  <c r="D14" i="4"/>
  <c r="D3" i="4"/>
  <c r="D13" i="4"/>
  <c r="D15" i="4"/>
  <c r="D12" i="4"/>
  <c r="D10" i="4"/>
  <c r="D9" i="4"/>
  <c r="C24" i="4"/>
  <c r="C12" i="4"/>
  <c r="D19" i="4"/>
  <c r="D7" i="4"/>
  <c r="C18" i="4"/>
  <c r="C6" i="4"/>
  <c r="D5" i="4"/>
  <c r="C23" i="4"/>
  <c r="C11" i="4"/>
  <c r="C17" i="4"/>
  <c r="C4" i="4"/>
  <c r="C25" i="4"/>
  <c r="C13" i="4"/>
  <c r="C22" i="4"/>
  <c r="C20" i="4"/>
  <c r="C8" i="4"/>
  <c r="C16" i="4"/>
  <c r="C3" i="4"/>
  <c r="C21" i="4"/>
  <c r="C9" i="4"/>
  <c r="C14" i="4"/>
</calcChain>
</file>

<file path=xl/sharedStrings.xml><?xml version="1.0" encoding="utf-8"?>
<sst xmlns="http://schemas.openxmlformats.org/spreadsheetml/2006/main" count="16" uniqueCount="16">
  <si>
    <t>Когорта</t>
  </si>
  <si>
    <t>Кол-во</t>
  </si>
  <si>
    <t>r_0</t>
  </si>
  <si>
    <t>r_1</t>
  </si>
  <si>
    <t>r_2</t>
  </si>
  <si>
    <t>r_3</t>
  </si>
  <si>
    <t>r_4</t>
  </si>
  <si>
    <t>r_5</t>
  </si>
  <si>
    <t>r_6</t>
  </si>
  <si>
    <t>r_7</t>
  </si>
  <si>
    <t>Lifetime</t>
  </si>
  <si>
    <t>LTR</t>
  </si>
  <si>
    <t>COSTS_FIX</t>
  </si>
  <si>
    <t>AVG_COSTS_FIX</t>
  </si>
  <si>
    <t>COSTS_VAR</t>
  </si>
  <si>
    <t>LTV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</si>
</sst>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%"/>
    <numFmt numFmtId="165" formatCode="_-* #,##0.00\ _₽_-;\-* #,##0.00\ _₽_-;_-* &quot;-&quot;??\ _₽_-;_-@_-"/>
    <numFmt numFmtId="166" formatCode="_-* #,##0.00000_-;\-* #,##0.00000_-;_-* &quot;-&quot;??_-;_-@_-"/>
    <numFmt numFmtId="167" formatCode="0.0"/>
    <numFmt numFmtId="168" formatCode="0.0000%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10" fontId="0" fillId="0" borderId="0" xfId="0" applyNumberFormat="1"/>
    <xf numFmtId="14" fontId="0" fillId="0" borderId="8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2" borderId="14" xfId="2" applyNumberFormat="1" applyFont="1" applyFill="1" applyBorder="1" applyAlignment="1">
      <alignment horizontal="center" vertical="center"/>
    </xf>
    <xf numFmtId="10" fontId="0" fillId="2" borderId="2" xfId="2" applyNumberFormat="1" applyFont="1" applyFill="1" applyBorder="1"/>
    <xf numFmtId="10" fontId="0" fillId="2" borderId="3" xfId="2" applyNumberFormat="1" applyFont="1" applyFill="1" applyBorder="1"/>
    <xf numFmtId="43" fontId="0" fillId="0" borderId="0" xfId="1" applyFont="1"/>
    <xf numFmtId="165" fontId="0" fillId="0" borderId="0" xfId="0" applyNumberFormat="1"/>
    <xf numFmtId="166" fontId="0" fillId="3" borderId="14" xfId="1" applyNumberFormat="1" applyFont="1" applyFill="1" applyBorder="1"/>
    <xf numFmtId="166" fontId="0" fillId="3" borderId="3" xfId="0" applyNumberFormat="1" applyFill="1" applyBorder="1"/>
    <xf numFmtId="14" fontId="0" fillId="4" borderId="8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9" fontId="0" fillId="4" borderId="0" xfId="0" applyNumberFormat="1" applyFill="1" applyBorder="1" applyAlignment="1">
      <alignment horizontal="center" vertical="center"/>
    </xf>
    <xf numFmtId="9" fontId="0" fillId="4" borderId="9" xfId="0" applyNumberFormat="1" applyFill="1" applyBorder="1" applyAlignment="1">
      <alignment horizontal="center" vertical="center"/>
    </xf>
    <xf numFmtId="43" fontId="0" fillId="4" borderId="0" xfId="1" applyFont="1" applyFill="1"/>
    <xf numFmtId="165" fontId="0" fillId="4" borderId="0" xfId="0" applyNumberFormat="1" applyFill="1"/>
    <xf numFmtId="0" fontId="0" fillId="0" borderId="0" xfId="0" applyFill="1" applyBorder="1" applyAlignment="1">
      <alignment horizontal="center" vertical="center"/>
    </xf>
    <xf numFmtId="167" fontId="0" fillId="0" borderId="0" xfId="0" applyNumberFormat="1"/>
    <xf numFmtId="0" fontId="0" fillId="4" borderId="0" xfId="0" applyFill="1"/>
    <xf numFmtId="167" fontId="0" fillId="4" borderId="0" xfId="0" applyNumberFormat="1" applyFill="1"/>
    <xf numFmtId="165" fontId="0" fillId="3" borderId="1" xfId="0" applyNumberFormat="1" applyFill="1" applyBorder="1"/>
    <xf numFmtId="14" fontId="0" fillId="5" borderId="8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9" fontId="0" fillId="5" borderId="0" xfId="0" applyNumberFormat="1" applyFill="1" applyBorder="1" applyAlignment="1">
      <alignment horizontal="center" vertical="center"/>
    </xf>
    <xf numFmtId="43" fontId="0" fillId="5" borderId="0" xfId="1" applyFont="1" applyFill="1"/>
    <xf numFmtId="165" fontId="0" fillId="5" borderId="0" xfId="0" applyNumberFormat="1" applyFill="1"/>
    <xf numFmtId="0" fontId="0" fillId="5" borderId="0" xfId="0" applyFill="1"/>
    <xf numFmtId="167" fontId="0" fillId="5" borderId="0" xfId="0" applyNumberFormat="1" applyFill="1"/>
    <xf numFmtId="168" fontId="1" fillId="5" borderId="9" xfId="0" applyNumberFormat="1" applyFont="1" applyFill="1" applyBorder="1" applyAlignment="1">
      <alignment horizontal="center" vertical="center"/>
    </xf>
    <xf numFmtId="168" fontId="1" fillId="0" borderId="9" xfId="0" applyNumberFormat="1" applyFont="1" applyBorder="1" applyAlignment="1">
      <alignment horizontal="center" vertical="center"/>
    </xf>
    <xf numFmtId="168" fontId="1" fillId="0" borderId="13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15986-83CE-4CCE-AED5-1A4768E05ED4}">
  <dimension ref="A1:Y20"/>
  <sheetViews>
    <sheetView tabSelected="1" workbookViewId="0">
      <selection activeCell="G12" sqref="G12"/>
    </sheetView>
  </sheetViews>
  <sheetFormatPr defaultRowHeight="14.4" x14ac:dyDescent="0.3"/>
  <cols>
    <col min="1" max="1" width="10.109375" bestFit="1" customWidth="1"/>
    <col min="12" max="12" width="10.6640625" bestFit="1" customWidth="1"/>
    <col min="13" max="13" width="9.6640625" bestFit="1" customWidth="1"/>
    <col min="14" max="14" width="14.21875" bestFit="1" customWidth="1"/>
    <col min="15" max="15" width="10.5546875" bestFit="1" customWidth="1"/>
    <col min="16" max="16" width="9.21875" bestFit="1" customWidth="1"/>
  </cols>
  <sheetData>
    <row r="1" spans="1:25" ht="15" thickBot="1" x14ac:dyDescent="0.35">
      <c r="A1" s="1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8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S1">
        <v>300</v>
      </c>
      <c r="W1">
        <v>100</v>
      </c>
      <c r="X1">
        <v>10</v>
      </c>
      <c r="Y1">
        <f>X1/W1</f>
        <v>0.1</v>
      </c>
    </row>
    <row r="2" spans="1:25" x14ac:dyDescent="0.3">
      <c r="A2" s="15">
        <v>43922</v>
      </c>
      <c r="B2" s="3">
        <v>4324</v>
      </c>
      <c r="C2" s="4">
        <v>1</v>
      </c>
      <c r="D2" s="4">
        <v>0.9</v>
      </c>
      <c r="E2" s="4">
        <v>0.74</v>
      </c>
      <c r="F2" s="4">
        <v>0.44</v>
      </c>
      <c r="G2" s="4">
        <v>0.23</v>
      </c>
      <c r="H2" s="4">
        <v>0.05</v>
      </c>
      <c r="I2" s="4">
        <v>0.02</v>
      </c>
      <c r="J2" s="5">
        <v>0.01</v>
      </c>
      <c r="K2" s="22">
        <f>C2/2+J2/2+SUM(D2:I2)</f>
        <v>2.8849999999999998</v>
      </c>
      <c r="L2" s="23">
        <f t="shared" ref="L2:L18" si="0">K2*$S$1</f>
        <v>865.49999999999989</v>
      </c>
      <c r="M2">
        <f>VLOOKUP(A2,'Косты фикс'!$A$1:$B$17,2,0)</f>
        <v>400000</v>
      </c>
      <c r="N2" s="33">
        <f>M2/B2</f>
        <v>92.506938020351527</v>
      </c>
      <c r="O2">
        <f>VLOOKUP(A2,'Переменные косты'!$A$1:$B$17,2,0)</f>
        <v>110</v>
      </c>
      <c r="P2" s="23">
        <f>L2-N2-O2</f>
        <v>662.99306197964836</v>
      </c>
      <c r="W2">
        <v>10000</v>
      </c>
      <c r="X2">
        <v>100</v>
      </c>
      <c r="Y2">
        <f>X2/W2</f>
        <v>0.01</v>
      </c>
    </row>
    <row r="3" spans="1:25" x14ac:dyDescent="0.3">
      <c r="A3" s="15">
        <v>43952</v>
      </c>
      <c r="B3" s="6">
        <v>5500</v>
      </c>
      <c r="C3" s="11">
        <v>1</v>
      </c>
      <c r="D3" s="11">
        <v>0.86</v>
      </c>
      <c r="E3" s="11">
        <v>0.79</v>
      </c>
      <c r="F3" s="11">
        <v>0.42</v>
      </c>
      <c r="G3" s="11">
        <v>0.27</v>
      </c>
      <c r="H3" s="11">
        <v>0.1</v>
      </c>
      <c r="I3" s="11">
        <v>0.05</v>
      </c>
      <c r="J3" s="7">
        <v>0.03</v>
      </c>
      <c r="K3" s="22">
        <f t="shared" ref="K3:K18" si="1">C3/2+J3/2+SUM(D3:I3)</f>
        <v>3.0049999999999999</v>
      </c>
      <c r="L3" s="23">
        <f t="shared" si="0"/>
        <v>901.5</v>
      </c>
      <c r="M3">
        <f>VLOOKUP(A3,'Косты фикс'!$A$1:$B$17,2,0)</f>
        <v>500000</v>
      </c>
      <c r="N3" s="33">
        <f t="shared" ref="N3:N18" si="2">M3/B3</f>
        <v>90.909090909090907</v>
      </c>
      <c r="O3">
        <f>VLOOKUP(A3,'Переменные косты'!$A$1:$B$17,2,0)</f>
        <v>105</v>
      </c>
      <c r="P3" s="23">
        <f t="shared" ref="P3:P18" si="3">L3-N3-O3</f>
        <v>705.59090909090912</v>
      </c>
      <c r="Y3">
        <f>AVERAGE(Y1:Y2)</f>
        <v>5.5E-2</v>
      </c>
    </row>
    <row r="4" spans="1:25" x14ac:dyDescent="0.3">
      <c r="A4" s="15">
        <v>43983</v>
      </c>
      <c r="B4" s="6">
        <v>1786</v>
      </c>
      <c r="C4" s="11">
        <v>1</v>
      </c>
      <c r="D4" s="11">
        <v>0.95000000000000007</v>
      </c>
      <c r="E4" s="11">
        <v>0.72</v>
      </c>
      <c r="F4" s="11">
        <v>0.51</v>
      </c>
      <c r="G4" s="11">
        <v>0.21</v>
      </c>
      <c r="H4" s="11">
        <v>0.04</v>
      </c>
      <c r="I4" s="11">
        <v>0.02</v>
      </c>
      <c r="J4" s="7">
        <v>0.01</v>
      </c>
      <c r="K4" s="22">
        <f t="shared" si="1"/>
        <v>2.9549999999999996</v>
      </c>
      <c r="L4" s="23">
        <f t="shared" si="0"/>
        <v>886.49999999999989</v>
      </c>
      <c r="M4">
        <f>VLOOKUP(A4,'Косты фикс'!$A$1:$B$17,2,0)</f>
        <v>200000</v>
      </c>
      <c r="N4" s="33">
        <f t="shared" si="2"/>
        <v>111.98208286674132</v>
      </c>
      <c r="O4">
        <f>VLOOKUP(A4,'Переменные косты'!$A$1:$B$17,2,0)</f>
        <v>115</v>
      </c>
      <c r="P4" s="23">
        <f t="shared" si="3"/>
        <v>659.51791713325861</v>
      </c>
      <c r="W4">
        <f>W2+W1</f>
        <v>10100</v>
      </c>
      <c r="X4">
        <f>X2+X1</f>
        <v>110</v>
      </c>
      <c r="Y4">
        <f>X4/W4</f>
        <v>1.089108910891089E-2</v>
      </c>
    </row>
    <row r="5" spans="1:25" x14ac:dyDescent="0.3">
      <c r="A5" s="26">
        <v>44013</v>
      </c>
      <c r="B5" s="27">
        <v>4030</v>
      </c>
      <c r="C5" s="28">
        <v>1</v>
      </c>
      <c r="D5" s="28">
        <v>0.92</v>
      </c>
      <c r="E5" s="28">
        <v>0.79</v>
      </c>
      <c r="F5" s="28">
        <v>0.64</v>
      </c>
      <c r="G5" s="28">
        <v>0.42</v>
      </c>
      <c r="H5" s="28">
        <v>0.22</v>
      </c>
      <c r="I5" s="28">
        <v>0.1</v>
      </c>
      <c r="J5" s="29">
        <v>0.05</v>
      </c>
      <c r="K5" s="30">
        <f t="shared" si="1"/>
        <v>3.6150000000000002</v>
      </c>
      <c r="L5" s="31">
        <f t="shared" si="0"/>
        <v>1084.5</v>
      </c>
      <c r="M5" s="34">
        <f>VLOOKUP(A5,'Косты фикс'!$A$1:$B$17,2,0)</f>
        <v>400000</v>
      </c>
      <c r="N5" s="35">
        <f t="shared" si="2"/>
        <v>99.255583126550874</v>
      </c>
      <c r="O5" s="34">
        <f>VLOOKUP(A5,'Переменные косты'!$A$1:$B$17,2,0)</f>
        <v>95</v>
      </c>
      <c r="P5" s="31">
        <f t="shared" si="3"/>
        <v>890.24441687344915</v>
      </c>
    </row>
    <row r="6" spans="1:25" x14ac:dyDescent="0.3">
      <c r="A6" s="15">
        <v>44044</v>
      </c>
      <c r="B6" s="6">
        <v>3329</v>
      </c>
      <c r="C6" s="11">
        <v>1</v>
      </c>
      <c r="D6" s="11">
        <v>0.92</v>
      </c>
      <c r="E6" s="11">
        <v>0.79</v>
      </c>
      <c r="F6" s="11">
        <v>0.46</v>
      </c>
      <c r="G6" s="11">
        <v>0.27</v>
      </c>
      <c r="H6" s="11">
        <v>0.14000000000000001</v>
      </c>
      <c r="I6" s="11">
        <v>0.02</v>
      </c>
      <c r="J6" s="7">
        <v>5.0000000000000001E-3</v>
      </c>
      <c r="K6" s="22">
        <f t="shared" si="1"/>
        <v>3.1025</v>
      </c>
      <c r="L6" s="23">
        <f t="shared" si="0"/>
        <v>930.75</v>
      </c>
      <c r="M6">
        <f>VLOOKUP(A6,'Косты фикс'!$A$1:$B$17,2,0)</f>
        <v>330000</v>
      </c>
      <c r="N6" s="33">
        <f t="shared" si="2"/>
        <v>99.128867527786127</v>
      </c>
      <c r="O6">
        <f>VLOOKUP(A6,'Переменные косты'!$A$1:$B$17,2,0)</f>
        <v>85</v>
      </c>
      <c r="P6" s="23">
        <f t="shared" si="3"/>
        <v>746.62113247221384</v>
      </c>
    </row>
    <row r="7" spans="1:25" x14ac:dyDescent="0.3">
      <c r="A7" s="15">
        <v>44075</v>
      </c>
      <c r="B7" s="6">
        <v>4811</v>
      </c>
      <c r="C7" s="11">
        <v>1</v>
      </c>
      <c r="D7" s="11">
        <v>0.9</v>
      </c>
      <c r="E7" s="11">
        <v>0.69000000000000006</v>
      </c>
      <c r="F7" s="11">
        <v>0.49</v>
      </c>
      <c r="G7" s="11">
        <v>0.25</v>
      </c>
      <c r="H7" s="11">
        <v>0.14000000000000001</v>
      </c>
      <c r="I7" s="11">
        <v>0.04</v>
      </c>
      <c r="J7" s="7">
        <v>0.02</v>
      </c>
      <c r="K7" s="22">
        <f t="shared" si="1"/>
        <v>3.0200000000000005</v>
      </c>
      <c r="L7" s="23">
        <f t="shared" si="0"/>
        <v>906.00000000000011</v>
      </c>
      <c r="M7">
        <f>VLOOKUP(A7,'Косты фикс'!$A$1:$B$17,2,0)</f>
        <v>500000</v>
      </c>
      <c r="N7" s="33">
        <f t="shared" si="2"/>
        <v>103.92849719393058</v>
      </c>
      <c r="O7">
        <f>VLOOKUP(A7,'Переменные косты'!$A$1:$B$17,2,0)</f>
        <v>100</v>
      </c>
      <c r="P7" s="23">
        <f t="shared" si="3"/>
        <v>702.07150280606947</v>
      </c>
    </row>
    <row r="8" spans="1:25" x14ac:dyDescent="0.3">
      <c r="A8" s="15">
        <v>44105</v>
      </c>
      <c r="B8" s="6">
        <v>4438</v>
      </c>
      <c r="C8" s="11">
        <v>1</v>
      </c>
      <c r="D8" s="11">
        <v>0.92</v>
      </c>
      <c r="E8" s="11">
        <v>0.68</v>
      </c>
      <c r="F8" s="11">
        <v>0.53</v>
      </c>
      <c r="G8" s="11">
        <v>0.21</v>
      </c>
      <c r="H8" s="11">
        <v>0.12</v>
      </c>
      <c r="I8" s="11">
        <v>0.04</v>
      </c>
      <c r="J8" s="7">
        <v>0.01</v>
      </c>
      <c r="K8" s="22">
        <f t="shared" si="1"/>
        <v>3.0049999999999999</v>
      </c>
      <c r="L8" s="23">
        <f t="shared" si="0"/>
        <v>901.5</v>
      </c>
      <c r="M8">
        <f>VLOOKUP(A8,'Косты фикс'!$A$1:$B$17,2,0)</f>
        <v>500000</v>
      </c>
      <c r="N8" s="33">
        <f t="shared" si="2"/>
        <v>112.66336187471835</v>
      </c>
      <c r="O8">
        <f>VLOOKUP(A8,'Переменные косты'!$A$1:$B$17,2,0)</f>
        <v>75</v>
      </c>
      <c r="P8" s="23">
        <f t="shared" si="3"/>
        <v>713.83663812528164</v>
      </c>
    </row>
    <row r="9" spans="1:25" x14ac:dyDescent="0.3">
      <c r="A9" s="15">
        <v>44136</v>
      </c>
      <c r="B9" s="6">
        <v>5666</v>
      </c>
      <c r="C9" s="11">
        <v>1</v>
      </c>
      <c r="D9" s="11">
        <v>0.87</v>
      </c>
      <c r="E9" s="11">
        <v>0.72</v>
      </c>
      <c r="F9" s="11">
        <v>0.56000000000000005</v>
      </c>
      <c r="G9" s="11">
        <v>0.21</v>
      </c>
      <c r="H9" s="11">
        <v>0.13</v>
      </c>
      <c r="I9" s="11">
        <v>0.03</v>
      </c>
      <c r="J9" s="7">
        <v>0.01</v>
      </c>
      <c r="K9" s="22">
        <f t="shared" si="1"/>
        <v>3.0249999999999995</v>
      </c>
      <c r="L9" s="23">
        <f t="shared" si="0"/>
        <v>907.49999999999989</v>
      </c>
      <c r="M9">
        <f>VLOOKUP(A9,'Косты фикс'!$A$1:$B$17,2,0)</f>
        <v>650000</v>
      </c>
      <c r="N9" s="33">
        <f t="shared" si="2"/>
        <v>114.71937875044122</v>
      </c>
      <c r="O9">
        <f>VLOOKUP(A9,'Переменные косты'!$A$1:$B$17,2,0)</f>
        <v>70</v>
      </c>
      <c r="P9" s="23">
        <f t="shared" si="3"/>
        <v>722.78062124955864</v>
      </c>
    </row>
    <row r="10" spans="1:25" x14ac:dyDescent="0.3">
      <c r="A10" s="15">
        <v>44166</v>
      </c>
      <c r="B10" s="6">
        <v>5091</v>
      </c>
      <c r="C10" s="11">
        <v>1</v>
      </c>
      <c r="D10" s="11">
        <v>0.88</v>
      </c>
      <c r="E10" s="11">
        <v>0.72</v>
      </c>
      <c r="F10" s="11">
        <v>0.56000000000000005</v>
      </c>
      <c r="G10" s="11">
        <v>0.26</v>
      </c>
      <c r="H10" s="11">
        <v>0.1</v>
      </c>
      <c r="I10" s="11">
        <v>0.05</v>
      </c>
      <c r="J10" s="7">
        <v>0.02</v>
      </c>
      <c r="K10" s="22">
        <f t="shared" si="1"/>
        <v>3.08</v>
      </c>
      <c r="L10" s="23">
        <f t="shared" si="0"/>
        <v>924</v>
      </c>
      <c r="M10">
        <f>VLOOKUP(A10,'Косты фикс'!$A$1:$B$17,2,0)</f>
        <v>550000</v>
      </c>
      <c r="N10" s="33">
        <f t="shared" si="2"/>
        <v>108.03378511098016</v>
      </c>
      <c r="O10">
        <f>VLOOKUP(A10,'Переменные косты'!$A$1:$B$17,2,0)</f>
        <v>95</v>
      </c>
      <c r="P10" s="23">
        <f t="shared" si="3"/>
        <v>720.96621488901985</v>
      </c>
    </row>
    <row r="11" spans="1:25" x14ac:dyDescent="0.3">
      <c r="A11" s="15">
        <v>44197</v>
      </c>
      <c r="B11" s="6">
        <v>3509</v>
      </c>
      <c r="C11" s="11">
        <v>1</v>
      </c>
      <c r="D11" s="11">
        <v>0.94000000000000006</v>
      </c>
      <c r="E11" s="11">
        <v>0.75</v>
      </c>
      <c r="F11" s="11">
        <v>0.4</v>
      </c>
      <c r="G11" s="11">
        <v>0.27</v>
      </c>
      <c r="H11" s="11">
        <v>0.1</v>
      </c>
      <c r="I11" s="11">
        <v>0.05</v>
      </c>
      <c r="J11" s="7">
        <v>0.01</v>
      </c>
      <c r="K11" s="22">
        <f t="shared" si="1"/>
        <v>3.0149999999999997</v>
      </c>
      <c r="L11" s="23">
        <f t="shared" si="0"/>
        <v>904.49999999999989</v>
      </c>
      <c r="M11">
        <f>VLOOKUP(A11,'Косты фикс'!$A$1:$B$17,2,0)</f>
        <v>300000</v>
      </c>
      <c r="N11" s="33">
        <f t="shared" si="2"/>
        <v>85.494442861214026</v>
      </c>
      <c r="O11">
        <f>VLOOKUP(A11,'Переменные косты'!$A$1:$B$17,2,0)</f>
        <v>110</v>
      </c>
      <c r="P11" s="23">
        <f t="shared" si="3"/>
        <v>709.00555713878589</v>
      </c>
    </row>
    <row r="12" spans="1:25" x14ac:dyDescent="0.3">
      <c r="A12" s="37">
        <v>44228</v>
      </c>
      <c r="B12" s="38">
        <v>3948</v>
      </c>
      <c r="C12" s="39">
        <v>1</v>
      </c>
      <c r="D12" s="39">
        <v>0.86</v>
      </c>
      <c r="E12" s="39">
        <v>0.70000000000000007</v>
      </c>
      <c r="F12" s="39">
        <v>0.41000000000000003</v>
      </c>
      <c r="G12" s="39">
        <v>0.23</v>
      </c>
      <c r="H12" s="39">
        <v>0.08</v>
      </c>
      <c r="I12" s="39">
        <v>0.03</v>
      </c>
      <c r="J12" s="44">
        <f>SUMPRODUCT($J$2:$J$11,$B$2:$B$11)/SUM($B$2:$B$11)</f>
        <v>1.8322544958101875E-2</v>
      </c>
      <c r="K12" s="40">
        <f t="shared" si="1"/>
        <v>2.8191612724790511</v>
      </c>
      <c r="L12" s="41">
        <f t="shared" si="0"/>
        <v>845.7483817437153</v>
      </c>
      <c r="M12" s="42">
        <f>VLOOKUP(A12,'Косты фикс'!$A$1:$B$17,2,0)</f>
        <v>450000</v>
      </c>
      <c r="N12" s="43">
        <f t="shared" si="2"/>
        <v>113.98176291793312</v>
      </c>
      <c r="O12" s="42">
        <f>VLOOKUP(A12,'Переменные косты'!$A$1:$B$17,2,0)</f>
        <v>100</v>
      </c>
      <c r="P12" s="41">
        <f t="shared" si="3"/>
        <v>631.76661882578219</v>
      </c>
    </row>
    <row r="13" spans="1:25" x14ac:dyDescent="0.3">
      <c r="A13" s="15">
        <v>44256</v>
      </c>
      <c r="B13" s="6">
        <v>4855</v>
      </c>
      <c r="C13" s="11">
        <v>1</v>
      </c>
      <c r="D13" s="11">
        <v>0.91</v>
      </c>
      <c r="E13" s="11">
        <v>0.77</v>
      </c>
      <c r="F13" s="11">
        <v>0.56000000000000005</v>
      </c>
      <c r="G13" s="11">
        <v>0.24</v>
      </c>
      <c r="H13" s="11">
        <v>0.06</v>
      </c>
      <c r="I13" s="47">
        <f>SUMPRODUCT($I$2:$I$12,$B$2:$B$12)/SUM($B$2:$B$12)</f>
        <v>4.2108028945554793E-2</v>
      </c>
      <c r="J13" s="45">
        <f t="shared" ref="J13:J18" si="4">SUMPRODUCT($J$2:$J$11,$B$2:$B$11)/SUM($B$2:$B$11)</f>
        <v>1.8322544958101875E-2</v>
      </c>
      <c r="K13" s="22">
        <f t="shared" si="1"/>
        <v>3.0912693014246062</v>
      </c>
      <c r="L13" s="23">
        <f t="shared" si="0"/>
        <v>927.38079042738184</v>
      </c>
      <c r="M13">
        <f>VLOOKUP(A13,'Косты фикс'!$A$1:$B$17,2,0)</f>
        <v>500000</v>
      </c>
      <c r="N13" s="33">
        <f t="shared" si="2"/>
        <v>102.98661174047373</v>
      </c>
      <c r="O13">
        <f>VLOOKUP(A13,'Переменные косты'!$A$1:$B$17,2,0)</f>
        <v>115</v>
      </c>
      <c r="P13" s="23">
        <f t="shared" si="3"/>
        <v>709.39417868690816</v>
      </c>
    </row>
    <row r="14" spans="1:25" x14ac:dyDescent="0.3">
      <c r="A14" s="15">
        <v>44287</v>
      </c>
      <c r="B14" s="6">
        <v>3040</v>
      </c>
      <c r="C14" s="11">
        <v>1</v>
      </c>
      <c r="D14" s="11">
        <v>0.88</v>
      </c>
      <c r="E14" s="11">
        <v>0.72</v>
      </c>
      <c r="F14" s="11">
        <v>0.54</v>
      </c>
      <c r="G14" s="11">
        <v>0.23</v>
      </c>
      <c r="H14" s="12">
        <f>SUMPRODUCT($H$2:$H$13,$B$2:$B$13)/SUM($B$2:$B$13)</f>
        <v>0.10919180299101139</v>
      </c>
      <c r="I14" s="47">
        <f t="shared" ref="I14:I18" si="5">SUMPRODUCT($I$2:$I$12,$B$2:$B$12)/SUM($B$2:$B$12)</f>
        <v>4.2108028945554793E-2</v>
      </c>
      <c r="J14" s="45">
        <f t="shared" si="4"/>
        <v>1.8322544958101875E-2</v>
      </c>
      <c r="K14" s="22">
        <f t="shared" si="1"/>
        <v>3.0304611044156173</v>
      </c>
      <c r="L14" s="23">
        <f t="shared" si="0"/>
        <v>909.13833132468517</v>
      </c>
      <c r="M14">
        <f>VLOOKUP(A14,'Косты фикс'!$A$1:$B$17,2,0)</f>
        <v>350000</v>
      </c>
      <c r="N14" s="33">
        <f t="shared" si="2"/>
        <v>115.13157894736842</v>
      </c>
      <c r="O14">
        <f>VLOOKUP(A14,'Переменные косты'!$A$1:$B$17,2,0)</f>
        <v>85</v>
      </c>
      <c r="P14" s="23">
        <f t="shared" si="3"/>
        <v>709.00675237731673</v>
      </c>
    </row>
    <row r="15" spans="1:25" x14ac:dyDescent="0.3">
      <c r="A15" s="15">
        <v>44317</v>
      </c>
      <c r="B15" s="6">
        <v>2611</v>
      </c>
      <c r="C15" s="11">
        <v>1</v>
      </c>
      <c r="D15" s="11">
        <v>0.9</v>
      </c>
      <c r="E15" s="11">
        <v>0.77</v>
      </c>
      <c r="F15" s="11">
        <v>0.47000000000000003</v>
      </c>
      <c r="G15" s="12">
        <f>SUMPRODUCT($G$2:$G$14,$B$2:$B$14)/SUM($B$2:$B$14)</f>
        <v>0.254277431111602</v>
      </c>
      <c r="H15" s="12">
        <f t="shared" ref="H15:H18" si="6">SUMPRODUCT($H$2:$H$13,$B$2:$B$13)/SUM($B$2:$B$13)</f>
        <v>0.10919180299101139</v>
      </c>
      <c r="I15" s="47">
        <f t="shared" si="5"/>
        <v>4.2108028945554793E-2</v>
      </c>
      <c r="J15" s="45">
        <f t="shared" si="4"/>
        <v>1.8322544958101875E-2</v>
      </c>
      <c r="K15" s="22">
        <f t="shared" si="1"/>
        <v>3.0547385355272194</v>
      </c>
      <c r="L15" s="23">
        <f t="shared" si="0"/>
        <v>916.42156065816584</v>
      </c>
      <c r="M15">
        <f>VLOOKUP(A15,'Косты фикс'!$A$1:$B$17,2,0)</f>
        <v>300000</v>
      </c>
      <c r="N15" s="33">
        <f t="shared" si="2"/>
        <v>114.89850631941785</v>
      </c>
      <c r="O15">
        <f>VLOOKUP(A15,'Переменные косты'!$A$1:$B$17,2,0)</f>
        <v>80</v>
      </c>
      <c r="P15" s="23">
        <f t="shared" si="3"/>
        <v>721.52305433874801</v>
      </c>
    </row>
    <row r="16" spans="1:25" x14ac:dyDescent="0.3">
      <c r="A16" s="15">
        <v>44348</v>
      </c>
      <c r="B16" s="6">
        <v>3460</v>
      </c>
      <c r="C16" s="11">
        <v>1</v>
      </c>
      <c r="D16" s="11">
        <v>0.95000000000000007</v>
      </c>
      <c r="E16" s="11">
        <v>0.71</v>
      </c>
      <c r="F16" s="12">
        <f>SUMPRODUCT($F$2:$F$15,$B$2:$B$15)/SUM($B$2:$B$15)</f>
        <v>0.50190136639853866</v>
      </c>
      <c r="G16" s="12">
        <f t="shared" ref="G16:G18" si="7">SUMPRODUCT($G$2:$G$14,$B$2:$B$14)/SUM($B$2:$B$14)</f>
        <v>0.254277431111602</v>
      </c>
      <c r="H16" s="12">
        <f t="shared" si="6"/>
        <v>0.10919180299101139</v>
      </c>
      <c r="I16" s="47">
        <f t="shared" si="5"/>
        <v>4.2108028945554793E-2</v>
      </c>
      <c r="J16" s="45">
        <f t="shared" si="4"/>
        <v>1.8322544958101875E-2</v>
      </c>
      <c r="K16" s="22">
        <f t="shared" si="1"/>
        <v>3.0766399019257582</v>
      </c>
      <c r="L16" s="23">
        <f t="shared" si="0"/>
        <v>922.99197057772744</v>
      </c>
      <c r="M16">
        <f>VLOOKUP(A16,'Косты фикс'!$A$1:$B$17,2,0)</f>
        <v>350000</v>
      </c>
      <c r="N16" s="33">
        <f t="shared" si="2"/>
        <v>101.15606936416185</v>
      </c>
      <c r="O16">
        <f>VLOOKUP(A16,'Переменные косты'!$A$1:$B$17,2,0)</f>
        <v>90</v>
      </c>
      <c r="P16" s="23">
        <f t="shared" si="3"/>
        <v>731.83590121356565</v>
      </c>
    </row>
    <row r="17" spans="1:16" x14ac:dyDescent="0.3">
      <c r="A17" s="15">
        <v>44378</v>
      </c>
      <c r="B17" s="6">
        <v>5916</v>
      </c>
      <c r="C17" s="11">
        <v>1</v>
      </c>
      <c r="D17" s="11">
        <v>0.89</v>
      </c>
      <c r="E17" s="12">
        <f>SUMPRODUCT($E$2:$E$16,$B$2:$B$16)/SUM($B$2:$B$16)</f>
        <v>0.73704973674624985</v>
      </c>
      <c r="F17" s="12">
        <f t="shared" ref="F17:F18" si="8">SUMPRODUCT($F$2:$F$15,$B$2:$B$15)/SUM($B$2:$B$15)</f>
        <v>0.50190136639853866</v>
      </c>
      <c r="G17" s="12">
        <f t="shared" si="7"/>
        <v>0.254277431111602</v>
      </c>
      <c r="H17" s="12">
        <f t="shared" si="6"/>
        <v>0.10919180299101139</v>
      </c>
      <c r="I17" s="47">
        <f t="shared" si="5"/>
        <v>4.2108028945554793E-2</v>
      </c>
      <c r="J17" s="45">
        <f t="shared" si="4"/>
        <v>1.8322544958101875E-2</v>
      </c>
      <c r="K17" s="22">
        <f t="shared" si="1"/>
        <v>3.0436896386720078</v>
      </c>
      <c r="L17" s="23">
        <f t="shared" si="0"/>
        <v>913.10689160160234</v>
      </c>
      <c r="M17">
        <f>VLOOKUP(A17,'Косты фикс'!$A$1:$B$17,2,0)</f>
        <v>600000</v>
      </c>
      <c r="N17" s="33">
        <f t="shared" si="2"/>
        <v>101.41987829614604</v>
      </c>
      <c r="O17">
        <f>VLOOKUP(A17,'Переменные косты'!$A$1:$B$17,2,0)</f>
        <v>95</v>
      </c>
      <c r="P17" s="23">
        <f t="shared" si="3"/>
        <v>716.68701330545628</v>
      </c>
    </row>
    <row r="18" spans="1:16" ht="15" thickBot="1" x14ac:dyDescent="0.35">
      <c r="A18" s="16">
        <v>44409</v>
      </c>
      <c r="B18" s="9">
        <v>2505</v>
      </c>
      <c r="C18" s="10">
        <v>1</v>
      </c>
      <c r="D18" s="13">
        <f>SUMPRODUCT($D$2:$D$17,$B$2:$B$17)/SUM($B$2:$B$17)</f>
        <v>0.89875546641734771</v>
      </c>
      <c r="E18" s="13">
        <f>SUMPRODUCT($E$2:$E$16,$B$2:$B$16)/SUM($B$2:$B$16)</f>
        <v>0.73704973674624985</v>
      </c>
      <c r="F18" s="13">
        <f t="shared" si="8"/>
        <v>0.50190136639853866</v>
      </c>
      <c r="G18" s="13">
        <f t="shared" si="7"/>
        <v>0.254277431111602</v>
      </c>
      <c r="H18" s="13">
        <f t="shared" si="6"/>
        <v>0.10919180299101139</v>
      </c>
      <c r="I18" s="48">
        <f t="shared" si="5"/>
        <v>4.2108028945554793E-2</v>
      </c>
      <c r="J18" s="46">
        <f t="shared" si="4"/>
        <v>1.8322544958101875E-2</v>
      </c>
      <c r="K18" s="22">
        <f t="shared" si="1"/>
        <v>3.0524451050893555</v>
      </c>
      <c r="L18" s="23">
        <f t="shared" si="0"/>
        <v>915.7335315268067</v>
      </c>
      <c r="M18">
        <f>VLOOKUP(A18,'Косты фикс'!$A$1:$B$17,2,0)</f>
        <v>280000</v>
      </c>
      <c r="N18" s="33">
        <f t="shared" si="2"/>
        <v>111.77644710578842</v>
      </c>
      <c r="O18">
        <f>VLOOKUP(A18,'Переменные косты'!$A$1:$B$17,2,0)</f>
        <v>95</v>
      </c>
      <c r="P18" s="23">
        <f t="shared" si="3"/>
        <v>708.95708442101829</v>
      </c>
    </row>
    <row r="19" spans="1:16" ht="15" thickBot="1" x14ac:dyDescent="0.35">
      <c r="C19" s="19">
        <v>1</v>
      </c>
      <c r="D19" s="20">
        <f>SUMPRODUCT(D2:D18,$B$2:$B$18)/SUM($B$2:$B$18)</f>
        <v>0.89875546641734771</v>
      </c>
      <c r="E19" s="20">
        <f t="shared" ref="E19:J19" si="9">SUMPRODUCT(E2:E18,$B$2:$B$18)/SUM($B$2:$B$18)</f>
        <v>0.73704973674624985</v>
      </c>
      <c r="F19" s="20">
        <f t="shared" si="9"/>
        <v>0.50190136639853866</v>
      </c>
      <c r="G19" s="20">
        <f t="shared" si="9"/>
        <v>0.25427743111160206</v>
      </c>
      <c r="H19" s="20">
        <f>SUMPRODUCT(H2:H18,$B$2:$B$18)/SUM($B$2:$B$18)</f>
        <v>0.10919180299101137</v>
      </c>
      <c r="I19" s="20">
        <f t="shared" si="9"/>
        <v>4.21080289455548E-2</v>
      </c>
      <c r="J19" s="21">
        <f t="shared" si="9"/>
        <v>1.8322544958101875E-2</v>
      </c>
      <c r="K19" s="24">
        <f>C19/2+J19/2+SUM(D19:I19)</f>
        <v>3.0524451050893555</v>
      </c>
      <c r="L19" s="25">
        <f>SUMPRODUCT(K2:K18,B2:B18)/SUM(B2:B18)</f>
        <v>3.0524451050893555</v>
      </c>
      <c r="P19" s="36">
        <f>SUMPRODUCT(P2:P18,B2:B18)/SUM(B2:B18)</f>
        <v>716.71363876463363</v>
      </c>
    </row>
    <row r="20" spans="1:16" x14ac:dyDescent="0.3">
      <c r="I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CC3B-65B9-4F15-8360-62B2F688D9E2}">
  <dimension ref="A2:D25"/>
  <sheetViews>
    <sheetView workbookViewId="0">
      <selection activeCell="D6" sqref="D6"/>
    </sheetView>
  </sheetViews>
  <sheetFormatPr defaultRowHeight="14.4" x14ac:dyDescent="0.3"/>
  <sheetData>
    <row r="2" spans="1:4" x14ac:dyDescent="0.3">
      <c r="A2">
        <f ca="1">RANDBETWEEN(10,20)</f>
        <v>16</v>
      </c>
    </row>
    <row r="3" spans="1:4" x14ac:dyDescent="0.3">
      <c r="A3">
        <f t="shared" ref="A3:A25" ca="1" si="0">RANDBETWEEN(10,20)</f>
        <v>20</v>
      </c>
      <c r="C3">
        <f ca="1">A3/A2</f>
        <v>1.25</v>
      </c>
      <c r="D3">
        <f ca="1">A3/$A$2</f>
        <v>1.25</v>
      </c>
    </row>
    <row r="4" spans="1:4" x14ac:dyDescent="0.3">
      <c r="A4">
        <f t="shared" ca="1" si="0"/>
        <v>13</v>
      </c>
      <c r="C4">
        <f t="shared" ref="C4:C25" ca="1" si="1">A4/A3</f>
        <v>0.65</v>
      </c>
      <c r="D4">
        <f t="shared" ref="D4:D25" ca="1" si="2">A4/$A$2</f>
        <v>0.8125</v>
      </c>
    </row>
    <row r="5" spans="1:4" x14ac:dyDescent="0.3">
      <c r="A5">
        <f t="shared" ca="1" si="0"/>
        <v>15</v>
      </c>
      <c r="C5">
        <f ca="1">A5/A4</f>
        <v>1.1538461538461537</v>
      </c>
      <c r="D5">
        <f t="shared" ca="1" si="2"/>
        <v>0.9375</v>
      </c>
    </row>
    <row r="6" spans="1:4" x14ac:dyDescent="0.3">
      <c r="A6">
        <f t="shared" ca="1" si="0"/>
        <v>14</v>
      </c>
      <c r="C6">
        <f t="shared" ca="1" si="1"/>
        <v>0.93333333333333335</v>
      </c>
      <c r="D6">
        <f t="shared" ca="1" si="2"/>
        <v>0.875</v>
      </c>
    </row>
    <row r="7" spans="1:4" x14ac:dyDescent="0.3">
      <c r="A7">
        <f t="shared" ca="1" si="0"/>
        <v>14</v>
      </c>
      <c r="C7">
        <f t="shared" ca="1" si="1"/>
        <v>1</v>
      </c>
      <c r="D7">
        <f t="shared" ca="1" si="2"/>
        <v>0.875</v>
      </c>
    </row>
    <row r="8" spans="1:4" x14ac:dyDescent="0.3">
      <c r="A8">
        <f t="shared" ca="1" si="0"/>
        <v>20</v>
      </c>
      <c r="C8">
        <f t="shared" ca="1" si="1"/>
        <v>1.4285714285714286</v>
      </c>
      <c r="D8">
        <f t="shared" ca="1" si="2"/>
        <v>1.25</v>
      </c>
    </row>
    <row r="9" spans="1:4" x14ac:dyDescent="0.3">
      <c r="A9">
        <f t="shared" ca="1" si="0"/>
        <v>17</v>
      </c>
      <c r="C9">
        <f t="shared" ca="1" si="1"/>
        <v>0.85</v>
      </c>
      <c r="D9">
        <f t="shared" ca="1" si="2"/>
        <v>1.0625</v>
      </c>
    </row>
    <row r="10" spans="1:4" x14ac:dyDescent="0.3">
      <c r="A10">
        <f t="shared" ca="1" si="0"/>
        <v>10</v>
      </c>
      <c r="C10">
        <f ca="1">A10/A9</f>
        <v>0.58823529411764708</v>
      </c>
      <c r="D10">
        <f t="shared" ca="1" si="2"/>
        <v>0.625</v>
      </c>
    </row>
    <row r="11" spans="1:4" x14ac:dyDescent="0.3">
      <c r="A11">
        <f t="shared" ca="1" si="0"/>
        <v>17</v>
      </c>
      <c r="C11">
        <f t="shared" ca="1" si="1"/>
        <v>1.7</v>
      </c>
      <c r="D11">
        <f ca="1">A11/$A$2</f>
        <v>1.0625</v>
      </c>
    </row>
    <row r="12" spans="1:4" x14ac:dyDescent="0.3">
      <c r="A12">
        <f t="shared" ca="1" si="0"/>
        <v>13</v>
      </c>
      <c r="C12">
        <f t="shared" ca="1" si="1"/>
        <v>0.76470588235294112</v>
      </c>
      <c r="D12">
        <f t="shared" ca="1" si="2"/>
        <v>0.8125</v>
      </c>
    </row>
    <row r="13" spans="1:4" x14ac:dyDescent="0.3">
      <c r="A13">
        <f t="shared" ca="1" si="0"/>
        <v>15</v>
      </c>
      <c r="C13">
        <f t="shared" ca="1" si="1"/>
        <v>1.1538461538461537</v>
      </c>
      <c r="D13">
        <f t="shared" ca="1" si="2"/>
        <v>0.9375</v>
      </c>
    </row>
    <row r="14" spans="1:4" x14ac:dyDescent="0.3">
      <c r="A14">
        <f t="shared" ca="1" si="0"/>
        <v>19</v>
      </c>
      <c r="C14">
        <f t="shared" ca="1" si="1"/>
        <v>1.2666666666666666</v>
      </c>
      <c r="D14">
        <f t="shared" ca="1" si="2"/>
        <v>1.1875</v>
      </c>
    </row>
    <row r="15" spans="1:4" x14ac:dyDescent="0.3">
      <c r="A15">
        <f t="shared" ca="1" si="0"/>
        <v>15</v>
      </c>
      <c r="C15">
        <f ca="1">A15/A14</f>
        <v>0.78947368421052633</v>
      </c>
      <c r="D15">
        <f t="shared" ca="1" si="2"/>
        <v>0.9375</v>
      </c>
    </row>
    <row r="16" spans="1:4" x14ac:dyDescent="0.3">
      <c r="A16">
        <f t="shared" ca="1" si="0"/>
        <v>15</v>
      </c>
      <c r="C16">
        <f t="shared" ca="1" si="1"/>
        <v>1</v>
      </c>
      <c r="D16">
        <f t="shared" ca="1" si="2"/>
        <v>0.9375</v>
      </c>
    </row>
    <row r="17" spans="1:4" x14ac:dyDescent="0.3">
      <c r="A17">
        <f t="shared" ca="1" si="0"/>
        <v>16</v>
      </c>
      <c r="C17">
        <f t="shared" ca="1" si="1"/>
        <v>1.0666666666666667</v>
      </c>
      <c r="D17">
        <f t="shared" ca="1" si="2"/>
        <v>1</v>
      </c>
    </row>
    <row r="18" spans="1:4" x14ac:dyDescent="0.3">
      <c r="A18">
        <f t="shared" ca="1" si="0"/>
        <v>12</v>
      </c>
      <c r="C18">
        <f t="shared" ca="1" si="1"/>
        <v>0.75</v>
      </c>
      <c r="D18">
        <f t="shared" ca="1" si="2"/>
        <v>0.75</v>
      </c>
    </row>
    <row r="19" spans="1:4" x14ac:dyDescent="0.3">
      <c r="A19">
        <f t="shared" ca="1" si="0"/>
        <v>13</v>
      </c>
      <c r="C19">
        <f t="shared" ca="1" si="1"/>
        <v>1.0833333333333333</v>
      </c>
      <c r="D19">
        <f t="shared" ca="1" si="2"/>
        <v>0.8125</v>
      </c>
    </row>
    <row r="20" spans="1:4" x14ac:dyDescent="0.3">
      <c r="A20">
        <f t="shared" ca="1" si="0"/>
        <v>20</v>
      </c>
      <c r="C20">
        <f t="shared" ca="1" si="1"/>
        <v>1.5384615384615385</v>
      </c>
      <c r="D20">
        <f t="shared" ca="1" si="2"/>
        <v>1.25</v>
      </c>
    </row>
    <row r="21" spans="1:4" x14ac:dyDescent="0.3">
      <c r="A21">
        <f t="shared" ca="1" si="0"/>
        <v>16</v>
      </c>
      <c r="C21">
        <f t="shared" ca="1" si="1"/>
        <v>0.8</v>
      </c>
      <c r="D21">
        <f t="shared" ca="1" si="2"/>
        <v>1</v>
      </c>
    </row>
    <row r="22" spans="1:4" x14ac:dyDescent="0.3">
      <c r="A22">
        <f t="shared" ca="1" si="0"/>
        <v>12</v>
      </c>
      <c r="C22">
        <f t="shared" ca="1" si="1"/>
        <v>0.75</v>
      </c>
      <c r="D22">
        <f t="shared" ca="1" si="2"/>
        <v>0.75</v>
      </c>
    </row>
    <row r="23" spans="1:4" x14ac:dyDescent="0.3">
      <c r="A23">
        <f t="shared" ca="1" si="0"/>
        <v>17</v>
      </c>
      <c r="C23">
        <f t="shared" ca="1" si="1"/>
        <v>1.4166666666666667</v>
      </c>
      <c r="D23">
        <f t="shared" ca="1" si="2"/>
        <v>1.0625</v>
      </c>
    </row>
    <row r="24" spans="1:4" x14ac:dyDescent="0.3">
      <c r="A24">
        <f t="shared" ca="1" si="0"/>
        <v>20</v>
      </c>
      <c r="C24">
        <f t="shared" ca="1" si="1"/>
        <v>1.1764705882352942</v>
      </c>
      <c r="D24">
        <f t="shared" ca="1" si="2"/>
        <v>1.25</v>
      </c>
    </row>
    <row r="25" spans="1:4" x14ac:dyDescent="0.3">
      <c r="A25">
        <f t="shared" ca="1" si="0"/>
        <v>17</v>
      </c>
      <c r="C25">
        <f t="shared" ca="1" si="1"/>
        <v>0.85</v>
      </c>
      <c r="D25">
        <f t="shared" ca="1" si="2"/>
        <v>1.0625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2AF8-12F5-4848-B3CC-9D5F4B75AF07}">
  <dimension ref="A1:B17"/>
  <sheetViews>
    <sheetView workbookViewId="0">
      <selection activeCell="B1" sqref="B1"/>
    </sheetView>
  </sheetViews>
  <sheetFormatPr defaultRowHeight="14.4" x14ac:dyDescent="0.3"/>
  <cols>
    <col min="1" max="1" width="10.109375" bestFit="1" customWidth="1"/>
  </cols>
  <sheetData>
    <row r="1" spans="1:2" x14ac:dyDescent="0.3">
      <c r="A1" s="2">
        <v>43922</v>
      </c>
      <c r="B1">
        <v>400000</v>
      </c>
    </row>
    <row r="2" spans="1:2" x14ac:dyDescent="0.3">
      <c r="A2" s="2">
        <v>43952</v>
      </c>
      <c r="B2">
        <v>500000</v>
      </c>
    </row>
    <row r="3" spans="1:2" x14ac:dyDescent="0.3">
      <c r="A3" s="2">
        <v>43983</v>
      </c>
      <c r="B3">
        <v>200000</v>
      </c>
    </row>
    <row r="4" spans="1:2" x14ac:dyDescent="0.3">
      <c r="A4" s="2">
        <v>44013</v>
      </c>
      <c r="B4">
        <v>400000</v>
      </c>
    </row>
    <row r="5" spans="1:2" x14ac:dyDescent="0.3">
      <c r="A5" s="2">
        <v>44044</v>
      </c>
      <c r="B5">
        <v>330000</v>
      </c>
    </row>
    <row r="6" spans="1:2" x14ac:dyDescent="0.3">
      <c r="A6" s="2">
        <v>44075</v>
      </c>
      <c r="B6">
        <v>500000</v>
      </c>
    </row>
    <row r="7" spans="1:2" x14ac:dyDescent="0.3">
      <c r="A7" s="2">
        <v>44105</v>
      </c>
      <c r="B7">
        <v>500000</v>
      </c>
    </row>
    <row r="8" spans="1:2" x14ac:dyDescent="0.3">
      <c r="A8" s="2">
        <v>44136</v>
      </c>
      <c r="B8">
        <v>650000</v>
      </c>
    </row>
    <row r="9" spans="1:2" x14ac:dyDescent="0.3">
      <c r="A9" s="2">
        <v>44166</v>
      </c>
      <c r="B9">
        <v>550000</v>
      </c>
    </row>
    <row r="10" spans="1:2" x14ac:dyDescent="0.3">
      <c r="A10" s="2">
        <v>44197</v>
      </c>
      <c r="B10">
        <v>300000</v>
      </c>
    </row>
    <row r="11" spans="1:2" x14ac:dyDescent="0.3">
      <c r="A11" s="2">
        <v>44228</v>
      </c>
      <c r="B11">
        <v>450000</v>
      </c>
    </row>
    <row r="12" spans="1:2" x14ac:dyDescent="0.3">
      <c r="A12" s="2">
        <v>44256</v>
      </c>
      <c r="B12">
        <v>500000</v>
      </c>
    </row>
    <row r="13" spans="1:2" x14ac:dyDescent="0.3">
      <c r="A13" s="2">
        <v>44287</v>
      </c>
      <c r="B13">
        <v>350000</v>
      </c>
    </row>
    <row r="14" spans="1:2" x14ac:dyDescent="0.3">
      <c r="A14" s="2">
        <v>44317</v>
      </c>
      <c r="B14">
        <v>300000</v>
      </c>
    </row>
    <row r="15" spans="1:2" x14ac:dyDescent="0.3">
      <c r="A15" s="2">
        <v>44348</v>
      </c>
      <c r="B15">
        <v>350000</v>
      </c>
    </row>
    <row r="16" spans="1:2" x14ac:dyDescent="0.3">
      <c r="A16" s="2">
        <v>44378</v>
      </c>
      <c r="B16">
        <v>600000</v>
      </c>
    </row>
    <row r="17" spans="1:2" ht="15" thickBot="1" x14ac:dyDescent="0.35">
      <c r="A17" s="8">
        <v>44409</v>
      </c>
      <c r="B17">
        <v>280000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D6A4-33CB-457F-9FF6-AB9977CBBD87}">
  <dimension ref="A1:B17"/>
  <sheetViews>
    <sheetView workbookViewId="0">
      <selection activeCell="B1" sqref="B1"/>
    </sheetView>
  </sheetViews>
  <sheetFormatPr defaultRowHeight="14.4" x14ac:dyDescent="0.3"/>
  <cols>
    <col min="1" max="1" width="10.109375" bestFit="1" customWidth="1"/>
  </cols>
  <sheetData>
    <row r="1" spans="1:2" x14ac:dyDescent="0.3">
      <c r="A1" s="2">
        <v>43922</v>
      </c>
      <c r="B1">
        <v>110</v>
      </c>
    </row>
    <row r="2" spans="1:2" x14ac:dyDescent="0.3">
      <c r="A2" s="2">
        <v>43952</v>
      </c>
      <c r="B2">
        <v>105</v>
      </c>
    </row>
    <row r="3" spans="1:2" x14ac:dyDescent="0.3">
      <c r="A3" s="2">
        <v>43983</v>
      </c>
      <c r="B3">
        <v>115</v>
      </c>
    </row>
    <row r="4" spans="1:2" x14ac:dyDescent="0.3">
      <c r="A4" s="2">
        <v>44013</v>
      </c>
      <c r="B4">
        <v>95</v>
      </c>
    </row>
    <row r="5" spans="1:2" x14ac:dyDescent="0.3">
      <c r="A5" s="2">
        <v>44044</v>
      </c>
      <c r="B5">
        <v>85</v>
      </c>
    </row>
    <row r="6" spans="1:2" x14ac:dyDescent="0.3">
      <c r="A6" s="2">
        <v>44075</v>
      </c>
      <c r="B6">
        <v>100</v>
      </c>
    </row>
    <row r="7" spans="1:2" x14ac:dyDescent="0.3">
      <c r="A7" s="2">
        <v>44105</v>
      </c>
      <c r="B7">
        <v>75</v>
      </c>
    </row>
    <row r="8" spans="1:2" x14ac:dyDescent="0.3">
      <c r="A8" s="2">
        <v>44136</v>
      </c>
      <c r="B8">
        <v>70</v>
      </c>
    </row>
    <row r="9" spans="1:2" x14ac:dyDescent="0.3">
      <c r="A9" s="2">
        <v>44166</v>
      </c>
      <c r="B9">
        <v>95</v>
      </c>
    </row>
    <row r="10" spans="1:2" x14ac:dyDescent="0.3">
      <c r="A10" s="2">
        <v>44197</v>
      </c>
      <c r="B10">
        <v>110</v>
      </c>
    </row>
    <row r="11" spans="1:2" x14ac:dyDescent="0.3">
      <c r="A11" s="2">
        <v>44228</v>
      </c>
      <c r="B11">
        <v>100</v>
      </c>
    </row>
    <row r="12" spans="1:2" x14ac:dyDescent="0.3">
      <c r="A12" s="2">
        <v>44256</v>
      </c>
      <c r="B12">
        <v>115</v>
      </c>
    </row>
    <row r="13" spans="1:2" x14ac:dyDescent="0.3">
      <c r="A13" s="2">
        <v>44287</v>
      </c>
      <c r="B13">
        <v>85</v>
      </c>
    </row>
    <row r="14" spans="1:2" x14ac:dyDescent="0.3">
      <c r="A14" s="2">
        <v>44317</v>
      </c>
      <c r="B14">
        <v>80</v>
      </c>
    </row>
    <row r="15" spans="1:2" x14ac:dyDescent="0.3">
      <c r="A15" s="2">
        <v>44348</v>
      </c>
      <c r="B15">
        <v>90</v>
      </c>
    </row>
    <row r="16" spans="1:2" x14ac:dyDescent="0.3">
      <c r="A16" s="2">
        <v>44378</v>
      </c>
      <c r="B16">
        <v>95</v>
      </c>
    </row>
    <row r="17" spans="1:2" ht="15" thickBot="1" x14ac:dyDescent="0.35">
      <c r="A17" s="8">
        <v>44409</v>
      </c>
      <c r="B17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</vt:lpstr>
      <vt:lpstr>Лист1</vt:lpstr>
      <vt:lpstr>Косты фикс</vt:lpstr>
      <vt:lpstr>Переменные косты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D.Elistratov</cp:lastModifiedBy>
  <dcterms:created xsi:type="dcterms:W3CDTF">2021-12-20T14:57:23Z</dcterms:created>
  <dcterms:modified xsi:type="dcterms:W3CDTF">2022-01-31T15:17:41Z</dcterms:modified>
</cp:coreProperties>
</file>