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li Belli\Desktop\4.Sınıf\ee464\Flyback_converter\"/>
    </mc:Choice>
  </mc:AlternateContent>
  <xr:revisionPtr revIDLastSave="0" documentId="13_ncr:1_{0D973343-05B1-40EB-B6B2-A7A7066176F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" i="1" l="1"/>
  <c r="B21" i="1" s="1"/>
  <c r="E19" i="1" s="1"/>
  <c r="B19" i="1"/>
  <c r="B17" i="1"/>
  <c r="B16" i="1"/>
  <c r="E2" i="1" s="1"/>
  <c r="E20" i="1" l="1"/>
  <c r="E21" i="1" s="1"/>
  <c r="B20" i="1"/>
  <c r="E3" i="1"/>
  <c r="B23" i="1" l="1"/>
  <c r="B22" i="1"/>
</calcChain>
</file>

<file path=xl/sharedStrings.xml><?xml version="1.0" encoding="utf-8"?>
<sst xmlns="http://schemas.openxmlformats.org/spreadsheetml/2006/main" count="39" uniqueCount="35">
  <si>
    <t>Desired Output Voltage Ripple(%)</t>
  </si>
  <si>
    <t>Desired Maximum Duty Cycle(%)</t>
  </si>
  <si>
    <t>Desired Inductor Current Ripple(%)</t>
  </si>
  <si>
    <t>Maximum Input Voltage(V)</t>
  </si>
  <si>
    <t>Minumum Input Voltage(V)</t>
  </si>
  <si>
    <t>Output Voltage(V)</t>
  </si>
  <si>
    <t>Output Power(W)</t>
  </si>
  <si>
    <t>Diode On Voltage(V)</t>
  </si>
  <si>
    <t>Mosfet On Resistance(mohm)</t>
  </si>
  <si>
    <t>Values</t>
  </si>
  <si>
    <t xml:space="preserve">Transformer Features </t>
  </si>
  <si>
    <r>
      <t>Secondary Inductance(</t>
    </r>
    <r>
      <rPr>
        <b/>
        <sz val="11"/>
        <color theme="1"/>
        <rFont val="Arial Tur"/>
        <charset val="162"/>
      </rPr>
      <t>µ</t>
    </r>
    <r>
      <rPr>
        <b/>
        <sz val="11"/>
        <color theme="1"/>
        <rFont val="Calibri"/>
        <family val="2"/>
        <charset val="162"/>
      </rPr>
      <t>H</t>
    </r>
    <r>
      <rPr>
        <b/>
        <sz val="11"/>
        <color theme="1"/>
        <rFont val="Calibri"/>
        <family val="2"/>
        <charset val="162"/>
        <scheme val="minor"/>
      </rPr>
      <t>)</t>
    </r>
  </si>
  <si>
    <t>Primary Inductance(µH)</t>
  </si>
  <si>
    <t xml:space="preserve">Given Design Parameters </t>
  </si>
  <si>
    <t>Calculated Design Parameters</t>
  </si>
  <si>
    <t>N1/N2 Ratio</t>
  </si>
  <si>
    <t>Estimated Effiency(%)</t>
  </si>
  <si>
    <t>Output Average Current(A)</t>
  </si>
  <si>
    <t>Maximum Input Average Current(A)</t>
  </si>
  <si>
    <t>Switching Frequency(kHz)</t>
  </si>
  <si>
    <t>Minumum Output Capacitor(µF)</t>
  </si>
  <si>
    <t xml:space="preserve">Core Properties </t>
  </si>
  <si>
    <t xml:space="preserve">Wiring Properties </t>
  </si>
  <si>
    <t>N1(turns)</t>
  </si>
  <si>
    <t>N2(turns )</t>
  </si>
  <si>
    <t>Effective Duty Cycle(Min. In Volt.)</t>
  </si>
  <si>
    <t>Effective Duty Cycle(Max. In Volt.)</t>
  </si>
  <si>
    <t>Saturation Flux Density(T)</t>
  </si>
  <si>
    <t>Effective magnetic cross section(mm^2)</t>
  </si>
  <si>
    <t>Effective Turn Ratio</t>
  </si>
  <si>
    <t>Estimated Duty Cycle(Min. In Volt.)</t>
  </si>
  <si>
    <t>Estimated Duty Cycle(Max. In Volt.)</t>
  </si>
  <si>
    <t>Length-specific Resistance(mohm/m)</t>
  </si>
  <si>
    <t>Turns of Wire (per cm)</t>
  </si>
  <si>
    <t>Diameter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</si>
</sst>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1"/>
      <name val="Arial Tur"/>
      <charset val="162"/>
    </font>
    <font>
      <b/>
      <sz val="11"/>
      <color theme="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left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B8" sqref="B8"/>
    </sheetView>
  </sheetViews>
  <sheetFormatPr defaultRowHeight="15" x14ac:dyDescent="0.25"/>
  <cols>
    <col min="1" max="1" width="34.42578125" style="1" customWidth="1"/>
    <col min="2" max="2" width="9.140625" style="2"/>
    <col min="4" max="4" width="37.42578125" style="1" customWidth="1"/>
    <col min="5" max="5" width="9.140625" style="2"/>
    <col min="7" max="7" width="16.7109375" customWidth="1"/>
    <col min="8" max="8" width="11.42578125" customWidth="1"/>
  </cols>
  <sheetData>
    <row r="1" spans="1:5" x14ac:dyDescent="0.25">
      <c r="A1" s="3" t="s">
        <v>13</v>
      </c>
      <c r="B1" s="4" t="s">
        <v>9</v>
      </c>
      <c r="D1" s="7" t="s">
        <v>10</v>
      </c>
      <c r="E1" s="4" t="s">
        <v>9</v>
      </c>
    </row>
    <row r="2" spans="1:5" x14ac:dyDescent="0.25">
      <c r="A2" s="3" t="s">
        <v>3</v>
      </c>
      <c r="B2" s="5">
        <v>400</v>
      </c>
      <c r="D2" s="7" t="s">
        <v>11</v>
      </c>
      <c r="E2" s="6">
        <f>(B4+B6)*(1-B7/100)/(B12*1000)/(B16)/(B9/100)*1000000</f>
        <v>3.0250000000000008</v>
      </c>
    </row>
    <row r="3" spans="1:5" x14ac:dyDescent="0.25">
      <c r="A3" s="3" t="s">
        <v>4</v>
      </c>
      <c r="B3" s="5">
        <v>220</v>
      </c>
      <c r="D3" s="7" t="s">
        <v>12</v>
      </c>
      <c r="E3" s="6">
        <f>E2*B18^2</f>
        <v>592.9000000000002</v>
      </c>
    </row>
    <row r="4" spans="1:5" x14ac:dyDescent="0.25">
      <c r="A4" s="3" t="s">
        <v>5</v>
      </c>
      <c r="B4" s="5">
        <v>12</v>
      </c>
    </row>
    <row r="5" spans="1:5" x14ac:dyDescent="0.25">
      <c r="A5" s="3" t="s">
        <v>6</v>
      </c>
      <c r="B5" s="5">
        <v>100</v>
      </c>
    </row>
    <row r="6" spans="1:5" x14ac:dyDescent="0.25">
      <c r="A6" s="3" t="s">
        <v>7</v>
      </c>
      <c r="B6" s="5">
        <v>0.5</v>
      </c>
      <c r="D6" s="3" t="s">
        <v>21</v>
      </c>
      <c r="E6" s="4" t="s">
        <v>9</v>
      </c>
    </row>
    <row r="7" spans="1:5" x14ac:dyDescent="0.25">
      <c r="A7" s="3" t="s">
        <v>1</v>
      </c>
      <c r="B7" s="5">
        <v>45</v>
      </c>
      <c r="D7" s="3" t="s">
        <v>27</v>
      </c>
      <c r="E7" s="5">
        <v>0.3</v>
      </c>
    </row>
    <row r="8" spans="1:5" x14ac:dyDescent="0.25">
      <c r="A8" s="3" t="s">
        <v>0</v>
      </c>
      <c r="B8" s="5">
        <v>4</v>
      </c>
      <c r="D8" s="3" t="s">
        <v>28</v>
      </c>
      <c r="E8" s="5">
        <v>81.400000000000006</v>
      </c>
    </row>
    <row r="9" spans="1:5" x14ac:dyDescent="0.25">
      <c r="A9" s="3" t="s">
        <v>2</v>
      </c>
      <c r="B9" s="5">
        <v>100</v>
      </c>
      <c r="D9" s="3"/>
      <c r="E9" s="5"/>
    </row>
    <row r="10" spans="1:5" x14ac:dyDescent="0.25">
      <c r="A10" s="3" t="s">
        <v>8</v>
      </c>
      <c r="B10" s="5"/>
      <c r="D10" s="3"/>
      <c r="E10" s="5"/>
    </row>
    <row r="11" spans="1:5" x14ac:dyDescent="0.25">
      <c r="A11" s="3" t="s">
        <v>16</v>
      </c>
      <c r="B11" s="5">
        <v>80</v>
      </c>
      <c r="D11" s="3"/>
      <c r="E11" s="5"/>
    </row>
    <row r="12" spans="1:5" x14ac:dyDescent="0.25">
      <c r="A12" s="3" t="s">
        <v>19</v>
      </c>
      <c r="B12" s="5">
        <v>150</v>
      </c>
      <c r="D12" s="3"/>
      <c r="E12" s="5"/>
    </row>
    <row r="13" spans="1:5" x14ac:dyDescent="0.25">
      <c r="E13" s="1"/>
    </row>
    <row r="15" spans="1:5" x14ac:dyDescent="0.25">
      <c r="A15" s="3" t="s">
        <v>14</v>
      </c>
      <c r="B15" s="4" t="s">
        <v>9</v>
      </c>
      <c r="D15" s="3" t="s">
        <v>22</v>
      </c>
      <c r="E15" s="4" t="s">
        <v>9</v>
      </c>
    </row>
    <row r="16" spans="1:5" x14ac:dyDescent="0.25">
      <c r="A16" s="3" t="s">
        <v>17</v>
      </c>
      <c r="B16" s="6">
        <f>B5/B4/(1-B7/100)</f>
        <v>15.15151515151515</v>
      </c>
      <c r="D16" s="3" t="s">
        <v>34</v>
      </c>
      <c r="E16" s="5"/>
    </row>
    <row r="17" spans="1:5" x14ac:dyDescent="0.25">
      <c r="A17" s="3" t="s">
        <v>18</v>
      </c>
      <c r="B17" s="6">
        <f>B5/B3/B11*10000/B7</f>
        <v>1.2626262626262628</v>
      </c>
      <c r="D17" s="3" t="s">
        <v>33</v>
      </c>
      <c r="E17" s="5"/>
    </row>
    <row r="18" spans="1:5" x14ac:dyDescent="0.25">
      <c r="A18" s="3" t="s">
        <v>15</v>
      </c>
      <c r="B18" s="6">
        <f>ROUNDDOWN(B7/100/(1-B7/100)*B3/(B4+B6),0)</f>
        <v>14</v>
      </c>
      <c r="D18" s="3" t="s">
        <v>32</v>
      </c>
      <c r="E18" s="5"/>
    </row>
    <row r="19" spans="1:5" x14ac:dyDescent="0.25">
      <c r="A19" s="3" t="s">
        <v>20</v>
      </c>
      <c r="B19" s="6">
        <f>1/(B8/100*B4)*(B5/B4)*(B7/100)/B12*1000</f>
        <v>52.083333333333343</v>
      </c>
      <c r="D19" s="3" t="s">
        <v>23</v>
      </c>
      <c r="E19" s="5">
        <f>ROUNDUP(B2*B21/B12/E8*1000/E7,0)</f>
        <v>33</v>
      </c>
    </row>
    <row r="20" spans="1:5" x14ac:dyDescent="0.25">
      <c r="A20" s="3" t="s">
        <v>30</v>
      </c>
      <c r="B20" s="8">
        <f xml:space="preserve"> 1/(1+B3/B4/B18)</f>
        <v>0.4329896907216495</v>
      </c>
      <c r="D20" s="3" t="s">
        <v>24</v>
      </c>
      <c r="E20" s="5">
        <f>ROUNDUP(E19/B18,0)</f>
        <v>3</v>
      </c>
    </row>
    <row r="21" spans="1:5" x14ac:dyDescent="0.25">
      <c r="A21" s="3" t="s">
        <v>31</v>
      </c>
      <c r="B21" s="8">
        <f>1/(1+B2/B4/B18)</f>
        <v>0.29577464788732394</v>
      </c>
      <c r="D21" s="3" t="s">
        <v>29</v>
      </c>
      <c r="E21" s="6">
        <f>E19/E20</f>
        <v>11</v>
      </c>
    </row>
    <row r="22" spans="1:5" x14ac:dyDescent="0.25">
      <c r="A22" s="3" t="s">
        <v>25</v>
      </c>
      <c r="B22" s="8">
        <f>1/(1+B3/B4/E21)</f>
        <v>0.375</v>
      </c>
    </row>
    <row r="23" spans="1:5" x14ac:dyDescent="0.25">
      <c r="A23" s="3" t="s">
        <v>26</v>
      </c>
      <c r="B23" s="8">
        <f>1/(1+B2/B4/E21)</f>
        <v>0.24812030075187966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Belli</dc:creator>
  <cp:lastModifiedBy>Ali Belli</cp:lastModifiedBy>
  <dcterms:created xsi:type="dcterms:W3CDTF">2015-06-05T18:19:34Z</dcterms:created>
  <dcterms:modified xsi:type="dcterms:W3CDTF">2021-04-24T12:39:35Z</dcterms:modified>
</cp:coreProperties>
</file>