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anyilmaz/Desktop/OR7310PROJECT/"/>
    </mc:Choice>
  </mc:AlternateContent>
  <xr:revisionPtr revIDLastSave="0" documentId="13_ncr:1_{C900AB96-0457-D54E-AFF5-A1504496A991}" xr6:coauthVersionLast="47" xr6:coauthVersionMax="47" xr10:uidLastSave="{00000000-0000-0000-0000-000000000000}"/>
  <bookViews>
    <workbookView xWindow="0" yWindow="500" windowWidth="28800" windowHeight="16600" activeTab="2" xr2:uid="{253D035D-7A89-A440-BC82-2639E3841AA7}"/>
  </bookViews>
  <sheets>
    <sheet name="caldata" sheetId="1" r:id="rId1"/>
    <sheet name="barrydata" sheetId="2" r:id="rId2"/>
    <sheet name="experiment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3" i="3"/>
  <c r="M7" i="1"/>
  <c r="K4" i="2"/>
  <c r="K5" i="2"/>
  <c r="K6" i="2"/>
  <c r="K7" i="2"/>
  <c r="K8" i="2"/>
  <c r="K9" i="2"/>
  <c r="K10" i="2"/>
  <c r="K11" i="2"/>
  <c r="K12" i="2"/>
  <c r="K13" i="2"/>
  <c r="K14" i="2"/>
  <c r="K15" i="2"/>
  <c r="L15" i="2" s="1"/>
  <c r="K16" i="2"/>
  <c r="K17" i="2"/>
  <c r="K18" i="2"/>
  <c r="K19" i="2"/>
  <c r="L19" i="2" s="1"/>
  <c r="K20" i="2"/>
  <c r="K21" i="2"/>
  <c r="K22" i="2"/>
  <c r="K3" i="2"/>
  <c r="K2" i="2"/>
  <c r="L16" i="2"/>
  <c r="L17" i="2"/>
  <c r="L18" i="2"/>
  <c r="L20" i="2"/>
  <c r="L21" i="2"/>
  <c r="L22" i="2"/>
  <c r="N3" i="2"/>
  <c r="N7" i="2" s="1"/>
  <c r="N6" i="2"/>
  <c r="K7" i="1"/>
  <c r="N2" i="2"/>
  <c r="I2" i="2"/>
  <c r="L2" i="2" s="1"/>
  <c r="I22" i="2"/>
  <c r="I21" i="2"/>
  <c r="I20" i="2"/>
  <c r="I19" i="2"/>
  <c r="I18" i="2"/>
  <c r="I17" i="2"/>
  <c r="I16" i="2"/>
  <c r="I15" i="2"/>
  <c r="I14" i="2"/>
  <c r="L14" i="2" s="1"/>
  <c r="I13" i="2"/>
  <c r="L13" i="2" s="1"/>
  <c r="I12" i="2"/>
  <c r="L12" i="2" s="1"/>
  <c r="I11" i="2"/>
  <c r="I10" i="2"/>
  <c r="I9" i="2"/>
  <c r="L9" i="2" s="1"/>
  <c r="I8" i="2"/>
  <c r="I7" i="2"/>
  <c r="I6" i="2"/>
  <c r="I5" i="2"/>
  <c r="L5" i="2" s="1"/>
  <c r="I4" i="2"/>
  <c r="L4" i="2" s="1"/>
  <c r="I3" i="2"/>
  <c r="L3" i="2" s="1"/>
  <c r="M33" i="2"/>
  <c r="H6" i="1"/>
  <c r="H7" i="1"/>
  <c r="H14" i="1"/>
  <c r="H15" i="1"/>
  <c r="F15" i="1"/>
  <c r="F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F6" i="1"/>
  <c r="F5" i="1"/>
  <c r="H5" i="1" s="1"/>
  <c r="F4" i="1"/>
  <c r="H4" i="1" s="1"/>
  <c r="F3" i="1"/>
  <c r="H3" i="1" s="1"/>
  <c r="F2" i="1"/>
  <c r="H2" i="1" s="1"/>
  <c r="L10" i="2" l="1"/>
  <c r="L11" i="2"/>
  <c r="L6" i="2"/>
  <c r="L7" i="2"/>
  <c r="L8" i="2"/>
</calcChain>
</file>

<file path=xl/sharedStrings.xml><?xml version="1.0" encoding="utf-8"?>
<sst xmlns="http://schemas.openxmlformats.org/spreadsheetml/2006/main" count="371" uniqueCount="87">
  <si>
    <t>Origin</t>
  </si>
  <si>
    <t>Destination</t>
  </si>
  <si>
    <t>Demand</t>
  </si>
  <si>
    <t>A</t>
  </si>
  <si>
    <t>B</t>
  </si>
  <si>
    <t>D</t>
  </si>
  <si>
    <t>K</t>
  </si>
  <si>
    <t>C</t>
  </si>
  <si>
    <t>N</t>
  </si>
  <si>
    <t>E</t>
  </si>
  <si>
    <t>F</t>
  </si>
  <si>
    <t>J</t>
  </si>
  <si>
    <t>H</t>
  </si>
  <si>
    <t>I</t>
  </si>
  <si>
    <t>M</t>
  </si>
  <si>
    <t>L</t>
  </si>
  <si>
    <t>G</t>
  </si>
  <si>
    <t>Total_demand</t>
  </si>
  <si>
    <t>Hub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</si>
  <si>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</si>
  <si>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</si>
  <si>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</si>
  <si>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</si>
  <si>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</si>
  <si>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</si>
  <si>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</si>
  <si>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</si>
  <si>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</si>
  <si>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</si>
  <si>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</si>
  <si>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</si>
  <si>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</si>
  <si>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</si>
  <si>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max_flow_cap</t>
  </si>
  <si>
    <t xml:space="preserve">ADM </t>
  </si>
  <si>
    <t>least needed adm</t>
  </si>
  <si>
    <t>Total Demand</t>
  </si>
  <si>
    <t>Intersections</t>
  </si>
  <si>
    <t>upper_Section</t>
  </si>
  <si>
    <t>lower_section</t>
  </si>
  <si>
    <t>hubs</t>
  </si>
  <si>
    <t>Lp_relaxed_cost</t>
  </si>
  <si>
    <t>P</t>
  </si>
  <si>
    <t>S</t>
  </si>
  <si>
    <t>O</t>
  </si>
  <si>
    <t>R</t>
  </si>
  <si>
    <t>Q</t>
  </si>
  <si>
    <t>T</t>
  </si>
  <si>
    <t>U</t>
  </si>
  <si>
    <t>E E</t>
  </si>
  <si>
    <t>M R</t>
  </si>
  <si>
    <t>o</t>
  </si>
  <si>
    <t>p</t>
  </si>
  <si>
    <t>q</t>
  </si>
  <si>
    <t>r</t>
  </si>
  <si>
    <t>s</t>
  </si>
  <si>
    <t>t</t>
  </si>
  <si>
    <t>u</t>
  </si>
  <si>
    <t>optimality gap(%)</t>
  </si>
  <si>
    <t>4-3ring adm #</t>
  </si>
  <si>
    <t>6-ring adm #</t>
  </si>
  <si>
    <t>Q+M</t>
  </si>
  <si>
    <t>K+I</t>
  </si>
  <si>
    <t>min adm needed at hub Q,M</t>
  </si>
  <si>
    <t>min adm needed at hub K,I</t>
  </si>
  <si>
    <t>Total Flow</t>
  </si>
  <si>
    <t>Intersection Hub E</t>
  </si>
  <si>
    <t>A,B,C,D&lt;-&gt;F,G,H,I,J,K,L,M,N</t>
  </si>
  <si>
    <t>min adm needed</t>
  </si>
  <si>
    <t>sub-prob1 adm #</t>
  </si>
  <si>
    <t>sub-prob2 adm #</t>
  </si>
  <si>
    <t>min adm required at hub E</t>
  </si>
  <si>
    <t>Total time(secs)</t>
  </si>
  <si>
    <t>Optimality gap</t>
  </si>
  <si>
    <t>Objective</t>
  </si>
  <si>
    <t xml:space="preserve">our model </t>
  </si>
  <si>
    <t>objective</t>
  </si>
  <si>
    <t>global optimal</t>
  </si>
  <si>
    <t>heuristic</t>
  </si>
  <si>
    <t>total time(seconds)</t>
  </si>
  <si>
    <t>Caldata Network</t>
  </si>
  <si>
    <t>Barry Network</t>
  </si>
  <si>
    <t>&gt;3 hours</t>
  </si>
  <si>
    <t>lower bound</t>
  </si>
  <si>
    <t>&gt;3 hour</t>
  </si>
  <si>
    <t>lower_subprob</t>
  </si>
  <si>
    <t>upper_sub_prob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</si>
</sst>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Menlo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left" vertical="center" wrapText="1" indent="2"/>
    </xf>
    <xf numFmtId="3" fontId="5" fillId="0" borderId="9" xfId="0" applyNumberFormat="1" applyFont="1" applyBorder="1" applyAlignment="1">
      <alignment horizontal="left" vertical="center" wrapText="1" indent="2"/>
    </xf>
    <xf numFmtId="0" fontId="1" fillId="0" borderId="0" xfId="0" applyFont="1"/>
    <xf numFmtId="0" fontId="3" fillId="0" borderId="12" xfId="0" applyFont="1" applyFill="1" applyBorder="1" applyAlignment="1">
      <alignment horizontal="center" vertical="center" wrapText="1"/>
    </xf>
    <xf numFmtId="0" fontId="0" fillId="0" borderId="12" xfId="0" applyBorder="1"/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/>
    <xf numFmtId="3" fontId="0" fillId="0" borderId="12" xfId="0" applyNumberFormat="1" applyBorder="1"/>
    <xf numFmtId="2" fontId="4" fillId="0" borderId="12" xfId="0" applyNumberFormat="1" applyFont="1" applyBorder="1"/>
    <xf numFmtId="0" fontId="0" fillId="2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  <xf numFmtId="0" fontId="4" fillId="0" borderId="0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3EFF-4A9D-BE47-B9B9-0F27C84149C9}">
  <dimension ref="A1:R34"/>
  <sheetViews>
    <sheetView topLeftCell="A2" zoomScale="108" zoomScaleNormal="108" workbookViewId="0">
      <selection activeCell="F21" sqref="F21:J32"/>
    </sheetView>
  </sheetViews>
  <sheetFormatPr baseColWidth="10" defaultRowHeight="16" x14ac:dyDescent="0.2"/>
  <cols>
    <col min="5" max="5" width="13.1640625" bestFit="1" customWidth="1"/>
    <col min="6" max="6" width="15.33203125" bestFit="1" customWidth="1"/>
    <col min="7" max="7" width="13" bestFit="1" customWidth="1"/>
    <col min="9" max="9" width="17.6640625" bestFit="1" customWidth="1"/>
    <col min="10" max="10" width="16" bestFit="1" customWidth="1"/>
    <col min="11" max="11" width="22.5" bestFit="1" customWidth="1"/>
    <col min="12" max="12" width="23.6640625" bestFit="1" customWidth="1"/>
    <col min="13" max="13" width="24" bestFit="1" customWidth="1"/>
    <col min="17" max="17" width="7.1640625" bestFit="1" customWidth="1"/>
    <col min="18" max="18" width="9.6640625" bestFit="1" customWidth="1"/>
  </cols>
  <sheetData>
    <row r="1" spans="1:18" ht="17" thickBot="1" x14ac:dyDescent="0.25">
      <c r="A1" s="1" t="s">
        <v>0</v>
      </c>
      <c r="B1" s="2" t="s">
        <v>1</v>
      </c>
      <c r="C1" s="2" t="s">
        <v>2</v>
      </c>
      <c r="F1" s="18" t="s">
        <v>17</v>
      </c>
      <c r="G1" s="18" t="s">
        <v>18</v>
      </c>
      <c r="H1" s="18" t="s">
        <v>34</v>
      </c>
      <c r="I1" s="18" t="s">
        <v>68</v>
      </c>
    </row>
    <row r="2" spans="1:18" ht="45" x14ac:dyDescent="0.2">
      <c r="A2" s="3" t="s">
        <v>3</v>
      </c>
      <c r="B2" s="4" t="s">
        <v>4</v>
      </c>
      <c r="C2" s="8">
        <v>38000</v>
      </c>
      <c r="F2" s="20">
        <f>SUM(C3,C7,C2,C15,C21,C25,C26,C27,C28)</f>
        <v>144000</v>
      </c>
      <c r="G2" s="21" t="s">
        <v>19</v>
      </c>
      <c r="H2" s="21">
        <f t="shared" ref="H2:H15" si="0">ROUNDUP(F2/$F$18,1)</f>
        <v>3</v>
      </c>
      <c r="I2" s="26">
        <v>3</v>
      </c>
      <c r="P2" s="18" t="s">
        <v>40</v>
      </c>
      <c r="Q2" s="18" t="s">
        <v>69</v>
      </c>
      <c r="R2" s="18" t="s">
        <v>70</v>
      </c>
    </row>
    <row r="3" spans="1:18" x14ac:dyDescent="0.2">
      <c r="A3" s="3" t="s">
        <v>3</v>
      </c>
      <c r="B3" s="4" t="s">
        <v>5</v>
      </c>
      <c r="C3" s="8">
        <v>7000</v>
      </c>
      <c r="F3" s="20">
        <f>SUM(C2,C4:C12)</f>
        <v>168000</v>
      </c>
      <c r="G3" s="21" t="s">
        <v>20</v>
      </c>
      <c r="H3" s="21">
        <f t="shared" si="0"/>
        <v>3.5</v>
      </c>
      <c r="I3" s="26">
        <v>4</v>
      </c>
      <c r="P3" s="19" t="s">
        <v>19</v>
      </c>
      <c r="Q3" s="19">
        <v>3</v>
      </c>
      <c r="R3" s="19"/>
    </row>
    <row r="4" spans="1:18" x14ac:dyDescent="0.2">
      <c r="A4" s="3" t="s">
        <v>4</v>
      </c>
      <c r="B4" s="4" t="s">
        <v>6</v>
      </c>
      <c r="C4" s="8">
        <v>13000</v>
      </c>
      <c r="F4" s="20">
        <f>SUM(C6,C20,C25)</f>
        <v>3000</v>
      </c>
      <c r="G4" s="21" t="s">
        <v>21</v>
      </c>
      <c r="H4" s="21">
        <f t="shared" si="0"/>
        <v>0.1</v>
      </c>
      <c r="I4" s="26">
        <v>1</v>
      </c>
      <c r="P4" s="19" t="s">
        <v>20</v>
      </c>
      <c r="Q4" s="19">
        <v>4</v>
      </c>
      <c r="R4" s="19"/>
    </row>
    <row r="5" spans="1:18" x14ac:dyDescent="0.2">
      <c r="A5" s="3" t="s">
        <v>4</v>
      </c>
      <c r="B5" s="4" t="s">
        <v>5</v>
      </c>
      <c r="C5" s="8">
        <v>19000</v>
      </c>
      <c r="F5" s="20">
        <f>SUM(C3,C5,C20:C23)</f>
        <v>42000</v>
      </c>
      <c r="G5" s="21" t="s">
        <v>22</v>
      </c>
      <c r="H5" s="21">
        <f t="shared" si="0"/>
        <v>0.9</v>
      </c>
      <c r="I5" s="26">
        <v>1</v>
      </c>
      <c r="P5" s="19" t="s">
        <v>21</v>
      </c>
      <c r="Q5" s="19">
        <v>1</v>
      </c>
      <c r="R5" s="19"/>
    </row>
    <row r="6" spans="1:18" x14ac:dyDescent="0.2">
      <c r="A6" s="3" t="s">
        <v>4</v>
      </c>
      <c r="B6" s="4" t="s">
        <v>7</v>
      </c>
      <c r="C6" s="8">
        <v>1000</v>
      </c>
      <c r="F6" s="20">
        <f>SUM(C9,C27,C31)</f>
        <v>15000</v>
      </c>
      <c r="G6" s="21" t="s">
        <v>23</v>
      </c>
      <c r="H6" s="21">
        <f t="shared" si="0"/>
        <v>0.4</v>
      </c>
      <c r="I6" s="26">
        <v>1</v>
      </c>
      <c r="K6" s="18" t="s">
        <v>65</v>
      </c>
      <c r="L6" s="18" t="s">
        <v>66</v>
      </c>
      <c r="M6" s="23" t="s">
        <v>71</v>
      </c>
      <c r="P6" s="19" t="s">
        <v>22</v>
      </c>
      <c r="Q6" s="19">
        <v>1</v>
      </c>
      <c r="R6" s="19"/>
    </row>
    <row r="7" spans="1:18" x14ac:dyDescent="0.2">
      <c r="A7" s="3" t="s">
        <v>4</v>
      </c>
      <c r="B7" s="4" t="s">
        <v>3</v>
      </c>
      <c r="C7" s="8">
        <v>42000</v>
      </c>
      <c r="F7" s="20">
        <f>SUM(C10,C32)</f>
        <v>8000</v>
      </c>
      <c r="G7" s="21" t="s">
        <v>24</v>
      </c>
      <c r="H7" s="21">
        <f t="shared" si="0"/>
        <v>0.2</v>
      </c>
      <c r="I7" s="26">
        <v>1</v>
      </c>
      <c r="K7" s="20">
        <f>SUM(C4,C8,C11,C12,C15,C22,C23,C26,C28,C9,C27,C31,C10)</f>
        <v>118000</v>
      </c>
      <c r="L7" s="21" t="s">
        <v>67</v>
      </c>
      <c r="M7" s="26">
        <f>K7/24000</f>
        <v>4.916666666666667</v>
      </c>
      <c r="P7" s="19" t="s">
        <v>23</v>
      </c>
      <c r="Q7" s="19">
        <v>1</v>
      </c>
      <c r="R7" s="19">
        <v>1</v>
      </c>
    </row>
    <row r="8" spans="1:18" x14ac:dyDescent="0.2">
      <c r="A8" s="3" t="s">
        <v>4</v>
      </c>
      <c r="B8" s="4" t="s">
        <v>8</v>
      </c>
      <c r="C8" s="8">
        <v>31000</v>
      </c>
      <c r="F8" s="20">
        <f>SUM(C31)</f>
        <v>3000</v>
      </c>
      <c r="G8" s="21" t="s">
        <v>25</v>
      </c>
      <c r="H8" s="21">
        <f t="shared" si="0"/>
        <v>0.1</v>
      </c>
      <c r="I8" s="26">
        <v>1</v>
      </c>
      <c r="P8" s="19" t="s">
        <v>24</v>
      </c>
      <c r="Q8" s="19"/>
      <c r="R8" s="19">
        <v>1</v>
      </c>
    </row>
    <row r="9" spans="1:18" x14ac:dyDescent="0.2">
      <c r="A9" s="3" t="s">
        <v>4</v>
      </c>
      <c r="B9" s="4" t="s">
        <v>9</v>
      </c>
      <c r="C9" s="8">
        <v>7000</v>
      </c>
      <c r="F9" s="20">
        <f>SUM(C12,C18,C33)</f>
        <v>12000</v>
      </c>
      <c r="G9" s="21" t="s">
        <v>26</v>
      </c>
      <c r="H9" s="21">
        <f t="shared" si="0"/>
        <v>0.30000000000000004</v>
      </c>
      <c r="I9" s="26">
        <v>1</v>
      </c>
      <c r="P9" s="19" t="s">
        <v>25</v>
      </c>
      <c r="Q9" s="19"/>
      <c r="R9" s="19">
        <v>1</v>
      </c>
    </row>
    <row r="10" spans="1:18" x14ac:dyDescent="0.2">
      <c r="A10" s="3" t="s">
        <v>4</v>
      </c>
      <c r="B10" s="4" t="s">
        <v>10</v>
      </c>
      <c r="C10" s="8">
        <v>6000</v>
      </c>
      <c r="F10" s="20">
        <f>SUM(C13)</f>
        <v>1000</v>
      </c>
      <c r="G10" s="21" t="s">
        <v>27</v>
      </c>
      <c r="H10" s="21">
        <f t="shared" si="0"/>
        <v>0.1</v>
      </c>
      <c r="I10" s="26">
        <v>1</v>
      </c>
      <c r="P10" s="19" t="s">
        <v>26</v>
      </c>
      <c r="Q10" s="19"/>
      <c r="R10" s="19">
        <v>2</v>
      </c>
    </row>
    <row r="11" spans="1:18" x14ac:dyDescent="0.2">
      <c r="A11" s="3" t="s">
        <v>4</v>
      </c>
      <c r="B11" s="4" t="s">
        <v>11</v>
      </c>
      <c r="C11" s="8">
        <v>9000</v>
      </c>
      <c r="F11" s="20">
        <f>SUM(C11,C17,C23,C28,C29,C32,C33,C34,C24)</f>
        <v>55000</v>
      </c>
      <c r="G11" s="21" t="s">
        <v>28</v>
      </c>
      <c r="H11" s="21">
        <f t="shared" si="0"/>
        <v>1.2000000000000002</v>
      </c>
      <c r="I11" s="26">
        <v>2</v>
      </c>
      <c r="P11" s="19" t="s">
        <v>27</v>
      </c>
      <c r="Q11" s="19"/>
      <c r="R11" s="19">
        <v>1</v>
      </c>
    </row>
    <row r="12" spans="1:18" x14ac:dyDescent="0.2">
      <c r="A12" s="3" t="s">
        <v>4</v>
      </c>
      <c r="B12" s="4" t="s">
        <v>12</v>
      </c>
      <c r="C12" s="8">
        <v>2000</v>
      </c>
      <c r="F12" s="20">
        <f>SUM(C4,C13:C19)</f>
        <v>85000</v>
      </c>
      <c r="G12" s="21" t="s">
        <v>29</v>
      </c>
      <c r="H12" s="21">
        <f t="shared" si="0"/>
        <v>1.8</v>
      </c>
      <c r="I12" s="26">
        <v>2</v>
      </c>
      <c r="P12" s="19" t="s">
        <v>28</v>
      </c>
      <c r="Q12" s="19"/>
      <c r="R12" s="19">
        <v>1</v>
      </c>
    </row>
    <row r="13" spans="1:18" x14ac:dyDescent="0.2">
      <c r="A13" s="3" t="s">
        <v>6</v>
      </c>
      <c r="B13" s="4" t="s">
        <v>13</v>
      </c>
      <c r="C13" s="8">
        <v>1000</v>
      </c>
      <c r="F13" s="20">
        <f>SUM(C19,C30,C34)</f>
        <v>19000</v>
      </c>
      <c r="G13" s="21" t="s">
        <v>30</v>
      </c>
      <c r="H13" s="21">
        <f t="shared" si="0"/>
        <v>0.4</v>
      </c>
      <c r="I13" s="26">
        <v>1</v>
      </c>
      <c r="P13" s="19" t="s">
        <v>29</v>
      </c>
      <c r="Q13" s="19"/>
      <c r="R13" s="19">
        <v>3</v>
      </c>
    </row>
    <row r="14" spans="1:18" x14ac:dyDescent="0.2">
      <c r="A14" s="3" t="s">
        <v>6</v>
      </c>
      <c r="B14" s="4" t="s">
        <v>14</v>
      </c>
      <c r="C14" s="8">
        <v>2000</v>
      </c>
      <c r="F14" s="20">
        <f>SUM(C14,C24)</f>
        <v>3000</v>
      </c>
      <c r="G14" s="21" t="s">
        <v>31</v>
      </c>
      <c r="H14" s="21">
        <f t="shared" si="0"/>
        <v>0.1</v>
      </c>
      <c r="I14" s="26">
        <v>1</v>
      </c>
      <c r="P14" s="19" t="s">
        <v>30</v>
      </c>
      <c r="Q14" s="19"/>
      <c r="R14" s="19">
        <v>1</v>
      </c>
    </row>
    <row r="15" spans="1:18" x14ac:dyDescent="0.2">
      <c r="A15" s="3" t="s">
        <v>6</v>
      </c>
      <c r="B15" s="4" t="s">
        <v>3</v>
      </c>
      <c r="C15" s="8">
        <v>11000</v>
      </c>
      <c r="F15" s="20">
        <f>SUM(C8,C16,C22,C26,C29:C30)</f>
        <v>122000</v>
      </c>
      <c r="G15" s="21" t="s">
        <v>32</v>
      </c>
      <c r="H15" s="21">
        <f t="shared" si="0"/>
        <v>2.6</v>
      </c>
      <c r="I15" s="26">
        <v>3</v>
      </c>
      <c r="P15" s="19" t="s">
        <v>31</v>
      </c>
      <c r="Q15" s="19"/>
      <c r="R15" s="19">
        <v>1</v>
      </c>
    </row>
    <row r="16" spans="1:18" x14ac:dyDescent="0.2">
      <c r="A16" s="3" t="s">
        <v>6</v>
      </c>
      <c r="B16" s="4" t="s">
        <v>8</v>
      </c>
      <c r="C16" s="8">
        <v>32000</v>
      </c>
      <c r="P16" s="19" t="s">
        <v>32</v>
      </c>
      <c r="Q16" s="19"/>
      <c r="R16" s="19">
        <v>2</v>
      </c>
    </row>
    <row r="17" spans="1:6" x14ac:dyDescent="0.2">
      <c r="A17" s="3" t="s">
        <v>6</v>
      </c>
      <c r="B17" s="4" t="s">
        <v>11</v>
      </c>
      <c r="C17" s="8">
        <v>14000</v>
      </c>
    </row>
    <row r="18" spans="1:6" x14ac:dyDescent="0.2">
      <c r="A18" s="3" t="s">
        <v>6</v>
      </c>
      <c r="B18" s="4" t="s">
        <v>12</v>
      </c>
      <c r="C18" s="8">
        <v>6000</v>
      </c>
      <c r="E18" s="17" t="s">
        <v>33</v>
      </c>
      <c r="F18">
        <v>48000</v>
      </c>
    </row>
    <row r="19" spans="1:6" x14ac:dyDescent="0.2">
      <c r="A19" s="3" t="s">
        <v>6</v>
      </c>
      <c r="B19" s="4" t="s">
        <v>15</v>
      </c>
      <c r="C19" s="8">
        <v>6000</v>
      </c>
    </row>
    <row r="20" spans="1:6" x14ac:dyDescent="0.2">
      <c r="A20" s="3" t="s">
        <v>5</v>
      </c>
      <c r="B20" s="4" t="s">
        <v>7</v>
      </c>
      <c r="C20" s="8">
        <v>1000</v>
      </c>
    </row>
    <row r="21" spans="1:6" x14ac:dyDescent="0.2">
      <c r="A21" s="3" t="s">
        <v>5</v>
      </c>
      <c r="B21" s="4" t="s">
        <v>3</v>
      </c>
      <c r="C21" s="8">
        <v>12000</v>
      </c>
    </row>
    <row r="22" spans="1:6" x14ac:dyDescent="0.2">
      <c r="A22" s="3" t="s">
        <v>5</v>
      </c>
      <c r="B22" s="4" t="s">
        <v>8</v>
      </c>
      <c r="C22" s="8">
        <v>1000</v>
      </c>
    </row>
    <row r="23" spans="1:6" x14ac:dyDescent="0.2">
      <c r="A23" s="3" t="s">
        <v>5</v>
      </c>
      <c r="B23" s="4" t="s">
        <v>11</v>
      </c>
      <c r="C23" s="8">
        <v>2000</v>
      </c>
    </row>
    <row r="24" spans="1:6" x14ac:dyDescent="0.2">
      <c r="A24" s="3" t="s">
        <v>14</v>
      </c>
      <c r="B24" s="4" t="s">
        <v>11</v>
      </c>
      <c r="C24" s="8">
        <v>1000</v>
      </c>
    </row>
    <row r="25" spans="1:6" x14ac:dyDescent="0.2">
      <c r="A25" s="3" t="s">
        <v>7</v>
      </c>
      <c r="B25" s="4" t="s">
        <v>3</v>
      </c>
      <c r="C25" s="8">
        <v>1000</v>
      </c>
    </row>
    <row r="26" spans="1:6" x14ac:dyDescent="0.2">
      <c r="A26" s="3" t="s">
        <v>3</v>
      </c>
      <c r="B26" s="4" t="s">
        <v>8</v>
      </c>
      <c r="C26" s="8">
        <v>27000</v>
      </c>
    </row>
    <row r="27" spans="1:6" x14ac:dyDescent="0.2">
      <c r="A27" s="3" t="s">
        <v>3</v>
      </c>
      <c r="B27" s="4" t="s">
        <v>9</v>
      </c>
      <c r="C27" s="8">
        <v>5000</v>
      </c>
    </row>
    <row r="28" spans="1:6" x14ac:dyDescent="0.2">
      <c r="A28" s="3" t="s">
        <v>3</v>
      </c>
      <c r="B28" s="4" t="s">
        <v>11</v>
      </c>
      <c r="C28" s="8">
        <v>1000</v>
      </c>
    </row>
    <row r="29" spans="1:6" x14ac:dyDescent="0.2">
      <c r="A29" s="3" t="s">
        <v>8</v>
      </c>
      <c r="B29" s="4" t="s">
        <v>11</v>
      </c>
      <c r="C29" s="8">
        <v>20000</v>
      </c>
    </row>
    <row r="30" spans="1:6" x14ac:dyDescent="0.2">
      <c r="A30" s="3" t="s">
        <v>8</v>
      </c>
      <c r="B30" s="4" t="s">
        <v>15</v>
      </c>
      <c r="C30" s="8">
        <v>11000</v>
      </c>
    </row>
    <row r="31" spans="1:6" x14ac:dyDescent="0.2">
      <c r="A31" s="3" t="s">
        <v>9</v>
      </c>
      <c r="B31" s="4" t="s">
        <v>16</v>
      </c>
      <c r="C31" s="8">
        <v>3000</v>
      </c>
    </row>
    <row r="32" spans="1:6" x14ac:dyDescent="0.2">
      <c r="A32" s="3" t="s">
        <v>10</v>
      </c>
      <c r="B32" s="4" t="s">
        <v>11</v>
      </c>
      <c r="C32" s="8">
        <v>2000</v>
      </c>
    </row>
    <row r="33" spans="1:3" x14ac:dyDescent="0.2">
      <c r="A33" s="3" t="s">
        <v>11</v>
      </c>
      <c r="B33" s="4" t="s">
        <v>12</v>
      </c>
      <c r="C33" s="8">
        <v>4000</v>
      </c>
    </row>
    <row r="34" spans="1:3" ht="17" thickBot="1" x14ac:dyDescent="0.25">
      <c r="A34" s="6" t="s">
        <v>11</v>
      </c>
      <c r="B34" s="7" t="s">
        <v>15</v>
      </c>
      <c r="C34" s="9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3604-D375-7E42-8AA5-B658719811B6}">
  <dimension ref="A1:S46"/>
  <sheetViews>
    <sheetView workbookViewId="0">
      <selection activeCell="K33" sqref="K33"/>
    </sheetView>
  </sheetViews>
  <sheetFormatPr baseColWidth="10" defaultRowHeight="16" x14ac:dyDescent="0.2"/>
  <cols>
    <col min="6" max="6" width="7.83203125" bestFit="1" customWidth="1"/>
    <col min="7" max="7" width="10.83203125" customWidth="1"/>
    <col min="8" max="8" width="13.1640625" bestFit="1" customWidth="1"/>
    <col min="9" max="9" width="13" bestFit="1" customWidth="1"/>
    <col min="10" max="10" width="10.83203125" customWidth="1"/>
    <col min="11" max="11" width="14" customWidth="1"/>
    <col min="12" max="12" width="15.83203125" bestFit="1" customWidth="1"/>
  </cols>
  <sheetData>
    <row r="1" spans="1:19" ht="17" thickBot="1" x14ac:dyDescent="0.25">
      <c r="A1" s="1" t="s">
        <v>0</v>
      </c>
      <c r="B1" s="2" t="s">
        <v>1</v>
      </c>
      <c r="C1" s="10" t="s">
        <v>2</v>
      </c>
      <c r="D1" s="2" t="s">
        <v>0</v>
      </c>
      <c r="E1" s="2" t="s">
        <v>1</v>
      </c>
      <c r="F1" s="2" t="s">
        <v>2</v>
      </c>
      <c r="I1" s="23" t="s">
        <v>17</v>
      </c>
      <c r="J1" s="23" t="s">
        <v>18</v>
      </c>
      <c r="K1" s="23" t="s">
        <v>34</v>
      </c>
      <c r="L1" s="23" t="s">
        <v>35</v>
      </c>
      <c r="M1" s="17"/>
      <c r="N1" s="17" t="s">
        <v>36</v>
      </c>
      <c r="O1" s="17" t="s">
        <v>37</v>
      </c>
      <c r="P1" s="17"/>
      <c r="Q1" s="23" t="s">
        <v>40</v>
      </c>
      <c r="R1" s="23" t="s">
        <v>59</v>
      </c>
      <c r="S1" s="23" t="s">
        <v>60</v>
      </c>
    </row>
    <row r="2" spans="1:19" x14ac:dyDescent="0.2">
      <c r="A2" s="11" t="s">
        <v>3</v>
      </c>
      <c r="B2" s="12" t="s">
        <v>4</v>
      </c>
      <c r="C2" s="13">
        <v>66000</v>
      </c>
      <c r="D2" s="12" t="s">
        <v>10</v>
      </c>
      <c r="E2" s="12" t="s">
        <v>16</v>
      </c>
      <c r="F2" s="14">
        <v>6000</v>
      </c>
      <c r="I2" s="24">
        <f>SUM(C2:C19)</f>
        <v>322000</v>
      </c>
      <c r="J2" s="19" t="s">
        <v>19</v>
      </c>
      <c r="K2" s="19">
        <f>I2/$I$24</f>
        <v>3.3541666666666665</v>
      </c>
      <c r="L2" s="19">
        <f>ROUNDUP(K2,0)</f>
        <v>4</v>
      </c>
      <c r="N2" s="5">
        <f>SUM(C5,C7,C13,C15,C17,C18,C19,C25,C31,C33,F2,F7,F8,F9,F10,F11,F13,F16,F20,F22,F24,F26,F28,F31,F32,F34,F36,F38:F40,F41,M42)</f>
        <v>291000</v>
      </c>
      <c r="O2" t="s">
        <v>61</v>
      </c>
      <c r="Q2" s="19" t="s">
        <v>19</v>
      </c>
      <c r="R2" s="19">
        <v>3</v>
      </c>
      <c r="S2" s="19"/>
    </row>
    <row r="3" spans="1:19" x14ac:dyDescent="0.2">
      <c r="A3" s="11" t="s">
        <v>3</v>
      </c>
      <c r="B3" s="12" t="s">
        <v>7</v>
      </c>
      <c r="C3" s="13">
        <v>1000</v>
      </c>
      <c r="D3" s="12" t="s">
        <v>10</v>
      </c>
      <c r="E3" s="12" t="s">
        <v>13</v>
      </c>
      <c r="F3" s="14">
        <v>19000</v>
      </c>
      <c r="I3" s="24">
        <f>SUM(C2,C24:C33)</f>
        <v>90000</v>
      </c>
      <c r="J3" s="19" t="s">
        <v>20</v>
      </c>
      <c r="K3" s="19">
        <f>I3/$I$24</f>
        <v>0.9375</v>
      </c>
      <c r="L3" s="19">
        <f t="shared" ref="L3:L15" si="0">ROUNDUP(K3,0)</f>
        <v>1</v>
      </c>
      <c r="N3" s="5">
        <f>SUM(C6,C9,C10,C11,C16,C21,C24,C26,C27,C28,C32,C35,C36,C42,F7,F8,F9,F10,F13,F18,F17,F19,C44,F2,F3,F20:F24,F25,F26,F27,F28,F31,F32:F36,F39,F42)</f>
        <v>379000</v>
      </c>
      <c r="O3" t="s">
        <v>62</v>
      </c>
      <c r="Q3" s="19" t="s">
        <v>20</v>
      </c>
      <c r="R3" s="19">
        <v>1</v>
      </c>
      <c r="S3" s="19"/>
    </row>
    <row r="4" spans="1:19" x14ac:dyDescent="0.2">
      <c r="A4" s="11" t="s">
        <v>3</v>
      </c>
      <c r="B4" s="12" t="s">
        <v>5</v>
      </c>
      <c r="C4" s="13">
        <v>34000</v>
      </c>
      <c r="D4" s="12" t="s">
        <v>10</v>
      </c>
      <c r="E4" s="12" t="s">
        <v>11</v>
      </c>
      <c r="F4" s="14">
        <v>61000</v>
      </c>
      <c r="I4" s="24">
        <f>SUM(C3,C34:C39)</f>
        <v>44000</v>
      </c>
      <c r="J4" s="19" t="s">
        <v>21</v>
      </c>
      <c r="K4" s="19">
        <f t="shared" ref="K4:K22" si="1">I4/$I$24</f>
        <v>0.45833333333333331</v>
      </c>
      <c r="L4" s="19">
        <f t="shared" si="0"/>
        <v>1</v>
      </c>
      <c r="Q4" s="19" t="s">
        <v>21</v>
      </c>
      <c r="R4" s="19"/>
      <c r="S4" s="19">
        <v>1</v>
      </c>
    </row>
    <row r="5" spans="1:19" x14ac:dyDescent="0.2">
      <c r="A5" s="11" t="s">
        <v>3</v>
      </c>
      <c r="B5" s="12" t="s">
        <v>9</v>
      </c>
      <c r="C5" s="13">
        <v>2000</v>
      </c>
      <c r="D5" s="12" t="s">
        <v>10</v>
      </c>
      <c r="E5" s="12" t="s">
        <v>6</v>
      </c>
      <c r="F5" s="14">
        <v>10000</v>
      </c>
      <c r="I5" s="24">
        <f>SUM(C4,C40)</f>
        <v>36000</v>
      </c>
      <c r="J5" s="19" t="s">
        <v>22</v>
      </c>
      <c r="K5" s="19">
        <f t="shared" si="1"/>
        <v>0.375</v>
      </c>
      <c r="L5" s="19">
        <f t="shared" si="0"/>
        <v>1</v>
      </c>
      <c r="Q5" s="19" t="s">
        <v>22</v>
      </c>
      <c r="R5" s="19">
        <v>1</v>
      </c>
      <c r="S5" s="19"/>
    </row>
    <row r="6" spans="1:19" x14ac:dyDescent="0.2">
      <c r="A6" s="11" t="s">
        <v>3</v>
      </c>
      <c r="B6" s="12" t="s">
        <v>10</v>
      </c>
      <c r="C6" s="13">
        <v>2000</v>
      </c>
      <c r="D6" s="12" t="s">
        <v>10</v>
      </c>
      <c r="E6" s="12" t="s">
        <v>42</v>
      </c>
      <c r="F6" s="14">
        <v>2000</v>
      </c>
      <c r="I6" s="24">
        <f>SUM(C5,C41:C46)</f>
        <v>61000</v>
      </c>
      <c r="J6" s="19" t="s">
        <v>23</v>
      </c>
      <c r="K6" s="19">
        <f t="shared" si="1"/>
        <v>0.63541666666666663</v>
      </c>
      <c r="L6" s="19">
        <f t="shared" si="0"/>
        <v>1</v>
      </c>
      <c r="M6" s="17" t="s">
        <v>63</v>
      </c>
      <c r="N6">
        <f>N2/48000</f>
        <v>6.0625</v>
      </c>
      <c r="Q6" s="19" t="s">
        <v>23</v>
      </c>
      <c r="R6" s="19"/>
      <c r="S6" s="19">
        <v>1</v>
      </c>
    </row>
    <row r="7" spans="1:19" x14ac:dyDescent="0.2">
      <c r="A7" s="11" t="s">
        <v>3</v>
      </c>
      <c r="B7" s="12" t="s">
        <v>16</v>
      </c>
      <c r="C7" s="13">
        <v>23000</v>
      </c>
      <c r="D7" s="12" t="s">
        <v>10</v>
      </c>
      <c r="E7" s="12" t="s">
        <v>43</v>
      </c>
      <c r="F7" s="14">
        <v>1000</v>
      </c>
      <c r="I7" s="24">
        <f>SUM(C6,C20,F2:F7)</f>
        <v>103000</v>
      </c>
      <c r="J7" s="19" t="s">
        <v>24</v>
      </c>
      <c r="K7" s="19">
        <f t="shared" si="1"/>
        <v>1.0729166666666667</v>
      </c>
      <c r="L7" s="19">
        <f t="shared" si="0"/>
        <v>2</v>
      </c>
      <c r="M7" s="17" t="s">
        <v>64</v>
      </c>
      <c r="N7">
        <f>N3/48000</f>
        <v>7.895833333333333</v>
      </c>
      <c r="Q7" s="19" t="s">
        <v>24</v>
      </c>
      <c r="R7" s="19">
        <v>1</v>
      </c>
      <c r="S7" s="19"/>
    </row>
    <row r="8" spans="1:19" x14ac:dyDescent="0.2">
      <c r="A8" s="11" t="s">
        <v>3</v>
      </c>
      <c r="B8" s="12" t="s">
        <v>12</v>
      </c>
      <c r="C8" s="13">
        <v>10000</v>
      </c>
      <c r="D8" s="12" t="s">
        <v>16</v>
      </c>
      <c r="E8" s="12" t="s">
        <v>13</v>
      </c>
      <c r="F8" s="14">
        <v>13000</v>
      </c>
      <c r="I8" s="24">
        <f>SUM(C7,C25,C34,C41,F8:F15)</f>
        <v>445000</v>
      </c>
      <c r="J8" s="19" t="s">
        <v>25</v>
      </c>
      <c r="K8" s="19">
        <f t="shared" si="1"/>
        <v>4.635416666666667</v>
      </c>
      <c r="L8" s="19">
        <f t="shared" si="0"/>
        <v>5</v>
      </c>
      <c r="Q8" s="19" t="s">
        <v>25</v>
      </c>
      <c r="R8" s="19"/>
      <c r="S8" s="19">
        <v>5</v>
      </c>
    </row>
    <row r="9" spans="1:19" x14ac:dyDescent="0.2">
      <c r="A9" s="11" t="s">
        <v>3</v>
      </c>
      <c r="B9" s="12" t="s">
        <v>13</v>
      </c>
      <c r="C9" s="13">
        <v>16000</v>
      </c>
      <c r="D9" s="12" t="s">
        <v>16</v>
      </c>
      <c r="E9" s="12" t="s">
        <v>11</v>
      </c>
      <c r="F9" s="14">
        <v>23000</v>
      </c>
      <c r="I9" s="24">
        <f>SUM(C8,C40,F16)</f>
        <v>13000</v>
      </c>
      <c r="J9" s="19" t="s">
        <v>26</v>
      </c>
      <c r="K9" s="19">
        <f t="shared" si="1"/>
        <v>0.13541666666666666</v>
      </c>
      <c r="L9" s="19">
        <f t="shared" si="0"/>
        <v>1</v>
      </c>
      <c r="Q9" s="19" t="s">
        <v>26</v>
      </c>
      <c r="R9" s="19">
        <v>1</v>
      </c>
      <c r="S9" s="19"/>
    </row>
    <row r="10" spans="1:19" x14ac:dyDescent="0.2">
      <c r="A10" s="11" t="s">
        <v>3</v>
      </c>
      <c r="B10" s="12" t="s">
        <v>11</v>
      </c>
      <c r="C10" s="13">
        <v>13000</v>
      </c>
      <c r="D10" s="12" t="s">
        <v>16</v>
      </c>
      <c r="E10" s="12" t="s">
        <v>6</v>
      </c>
      <c r="F10" s="14">
        <v>4000</v>
      </c>
      <c r="I10" s="24">
        <f>SUM(C9,C21,C26,C35,C42,F3,F8,F17:F24)</f>
        <v>212000</v>
      </c>
      <c r="J10" s="19" t="s">
        <v>27</v>
      </c>
      <c r="K10" s="19">
        <f t="shared" si="1"/>
        <v>2.2083333333333335</v>
      </c>
      <c r="L10" s="19">
        <f t="shared" si="0"/>
        <v>3</v>
      </c>
      <c r="Q10" s="19" t="s">
        <v>27</v>
      </c>
      <c r="R10" s="19">
        <v>3</v>
      </c>
      <c r="S10" s="19"/>
    </row>
    <row r="11" spans="1:19" x14ac:dyDescent="0.2">
      <c r="A11" s="11" t="s">
        <v>3</v>
      </c>
      <c r="B11" s="12" t="s">
        <v>6</v>
      </c>
      <c r="C11" s="13">
        <v>6000</v>
      </c>
      <c r="D11" s="12" t="s">
        <v>16</v>
      </c>
      <c r="E11" s="12" t="s">
        <v>14</v>
      </c>
      <c r="F11" s="14">
        <v>17000</v>
      </c>
      <c r="I11" s="24">
        <f>SUM(C10,C22,C27,C43,F4,F9,F17,F25:F31)</f>
        <v>213000</v>
      </c>
      <c r="J11" s="19" t="s">
        <v>28</v>
      </c>
      <c r="K11" s="19">
        <f t="shared" si="1"/>
        <v>2.21875</v>
      </c>
      <c r="L11" s="19">
        <f t="shared" si="0"/>
        <v>3</v>
      </c>
      <c r="Q11" s="19" t="s">
        <v>28</v>
      </c>
      <c r="R11" s="19">
        <v>2</v>
      </c>
      <c r="S11" s="19"/>
    </row>
    <row r="12" spans="1:19" x14ac:dyDescent="0.2">
      <c r="A12" s="11" t="s">
        <v>3</v>
      </c>
      <c r="B12" s="12" t="s">
        <v>15</v>
      </c>
      <c r="C12" s="13">
        <v>9000</v>
      </c>
      <c r="D12" s="12" t="s">
        <v>16</v>
      </c>
      <c r="E12" s="12" t="s">
        <v>44</v>
      </c>
      <c r="F12" s="14">
        <v>118000</v>
      </c>
      <c r="I12" s="24">
        <f>SUM(C11,C28,C36,C44,F5,F10,F18,F25,F32:F36)</f>
        <v>93000</v>
      </c>
      <c r="J12" s="19" t="s">
        <v>29</v>
      </c>
      <c r="K12" s="19">
        <f t="shared" si="1"/>
        <v>0.96875</v>
      </c>
      <c r="L12" s="19">
        <f t="shared" si="0"/>
        <v>1</v>
      </c>
      <c r="Q12" s="19" t="s">
        <v>29</v>
      </c>
      <c r="R12" s="19">
        <v>1</v>
      </c>
      <c r="S12" s="19"/>
    </row>
    <row r="13" spans="1:19" x14ac:dyDescent="0.2">
      <c r="A13" s="11" t="s">
        <v>3</v>
      </c>
      <c r="B13" s="12" t="s">
        <v>14</v>
      </c>
      <c r="C13" s="13">
        <v>23000</v>
      </c>
      <c r="D13" s="12" t="s">
        <v>16</v>
      </c>
      <c r="E13" s="12" t="s">
        <v>42</v>
      </c>
      <c r="F13" s="14">
        <v>6000</v>
      </c>
      <c r="I13" s="24">
        <f>SUM(C12,C29,F19,F37)</f>
        <v>22000</v>
      </c>
      <c r="J13" s="19" t="s">
        <v>30</v>
      </c>
      <c r="K13" s="19">
        <f t="shared" si="1"/>
        <v>0.22916666666666666</v>
      </c>
      <c r="L13" s="19">
        <f t="shared" si="0"/>
        <v>1</v>
      </c>
      <c r="Q13" s="19" t="s">
        <v>30</v>
      </c>
      <c r="R13" s="19">
        <v>1</v>
      </c>
      <c r="S13" s="19"/>
    </row>
    <row r="14" spans="1:19" x14ac:dyDescent="0.2">
      <c r="A14" s="11" t="s">
        <v>3</v>
      </c>
      <c r="B14" s="12" t="s">
        <v>8</v>
      </c>
      <c r="C14" s="13">
        <v>17000</v>
      </c>
      <c r="D14" s="12" t="s">
        <v>16</v>
      </c>
      <c r="E14" s="12" t="s">
        <v>45</v>
      </c>
      <c r="F14" s="14">
        <v>177000</v>
      </c>
      <c r="I14" s="24">
        <f>SUM(C13,C45,F11,F16,F20,F26,F32,F38:F40)</f>
        <v>70000</v>
      </c>
      <c r="J14" s="19" t="s">
        <v>31</v>
      </c>
      <c r="K14" s="19">
        <f t="shared" si="1"/>
        <v>0.72916666666666663</v>
      </c>
      <c r="L14" s="19">
        <f t="shared" si="0"/>
        <v>1</v>
      </c>
      <c r="Q14" s="19" t="s">
        <v>31</v>
      </c>
      <c r="R14" s="19">
        <v>1</v>
      </c>
      <c r="S14" s="19">
        <v>1</v>
      </c>
    </row>
    <row r="15" spans="1:19" x14ac:dyDescent="0.2">
      <c r="A15" s="11" t="s">
        <v>3</v>
      </c>
      <c r="B15" s="12" t="s">
        <v>44</v>
      </c>
      <c r="C15" s="13">
        <v>57000</v>
      </c>
      <c r="D15" s="12" t="s">
        <v>16</v>
      </c>
      <c r="E15" s="12" t="s">
        <v>43</v>
      </c>
      <c r="F15" s="14">
        <v>15000</v>
      </c>
      <c r="I15" s="24">
        <f>SUM(C14,C30,F21,F27,F33,F37,F41)</f>
        <v>65000</v>
      </c>
      <c r="J15" s="19" t="s">
        <v>32</v>
      </c>
      <c r="K15" s="19">
        <f t="shared" si="1"/>
        <v>0.67708333333333337</v>
      </c>
      <c r="L15" s="19">
        <f t="shared" si="0"/>
        <v>1</v>
      </c>
      <c r="Q15" s="19" t="s">
        <v>32</v>
      </c>
      <c r="R15" s="19">
        <v>1</v>
      </c>
      <c r="S15" s="19"/>
    </row>
    <row r="16" spans="1:19" x14ac:dyDescent="0.2">
      <c r="A16" s="11" t="s">
        <v>3</v>
      </c>
      <c r="B16" s="12" t="s">
        <v>42</v>
      </c>
      <c r="C16" s="13">
        <v>9000</v>
      </c>
      <c r="D16" s="12" t="s">
        <v>12</v>
      </c>
      <c r="E16" s="12" t="s">
        <v>14</v>
      </c>
      <c r="F16" s="14">
        <v>1000</v>
      </c>
      <c r="I16" s="24">
        <f>SUM(C15,C31,C37,F12,F22,F28,F34,F38,F41,F42:F44)</f>
        <v>391000</v>
      </c>
      <c r="J16" s="19" t="s">
        <v>51</v>
      </c>
      <c r="K16" s="19">
        <f t="shared" si="1"/>
        <v>4.072916666666667</v>
      </c>
      <c r="L16" s="19">
        <f t="shared" ref="L16:L22" si="2">ROUNDUP(K16,0)</f>
        <v>5</v>
      </c>
      <c r="Q16" s="19" t="s">
        <v>51</v>
      </c>
      <c r="R16" s="19"/>
      <c r="S16" s="19">
        <v>3</v>
      </c>
    </row>
    <row r="17" spans="1:19" x14ac:dyDescent="0.2">
      <c r="A17" s="11" t="s">
        <v>3</v>
      </c>
      <c r="B17" s="12" t="s">
        <v>46</v>
      </c>
      <c r="C17" s="13">
        <v>12000</v>
      </c>
      <c r="D17" s="12" t="s">
        <v>13</v>
      </c>
      <c r="E17" s="12" t="s">
        <v>11</v>
      </c>
      <c r="F17" s="14">
        <v>32000</v>
      </c>
      <c r="I17" s="24">
        <f>SUM(C16,C23,C32,F6,F13,F23,F29,F35,F39,F42)</f>
        <v>103000</v>
      </c>
      <c r="J17" s="19" t="s">
        <v>52</v>
      </c>
      <c r="K17" s="19">
        <f t="shared" si="1"/>
        <v>1.0729166666666667</v>
      </c>
      <c r="L17" s="19">
        <f t="shared" si="2"/>
        <v>2</v>
      </c>
      <c r="Q17" s="19" t="s">
        <v>52</v>
      </c>
      <c r="R17" s="19">
        <v>1</v>
      </c>
      <c r="S17" s="19"/>
    </row>
    <row r="18" spans="1:19" x14ac:dyDescent="0.2">
      <c r="A18" s="11" t="s">
        <v>3</v>
      </c>
      <c r="B18" s="12" t="s">
        <v>45</v>
      </c>
      <c r="C18" s="13">
        <v>1000</v>
      </c>
      <c r="D18" s="12" t="s">
        <v>13</v>
      </c>
      <c r="E18" s="12" t="s">
        <v>6</v>
      </c>
      <c r="F18" s="14">
        <v>20000</v>
      </c>
      <c r="I18" s="24">
        <f>SUM(C17)</f>
        <v>12000</v>
      </c>
      <c r="J18" s="19" t="s">
        <v>53</v>
      </c>
      <c r="K18" s="19">
        <f t="shared" si="1"/>
        <v>0.125</v>
      </c>
      <c r="L18" s="19">
        <f t="shared" si="2"/>
        <v>1</v>
      </c>
      <c r="Q18" s="19" t="s">
        <v>53</v>
      </c>
      <c r="R18" s="19">
        <v>1</v>
      </c>
      <c r="S18" s="19">
        <v>0</v>
      </c>
    </row>
    <row r="19" spans="1:19" x14ac:dyDescent="0.2">
      <c r="A19" s="11" t="s">
        <v>3</v>
      </c>
      <c r="B19" s="12" t="s">
        <v>43</v>
      </c>
      <c r="C19" s="13">
        <v>21000</v>
      </c>
      <c r="D19" s="12" t="s">
        <v>13</v>
      </c>
      <c r="E19" s="12" t="s">
        <v>15</v>
      </c>
      <c r="F19" s="14">
        <v>1000</v>
      </c>
      <c r="I19" s="24">
        <f>SUM(C18,C38,F14,F24,F31,F43,F45,F36)</f>
        <v>212000</v>
      </c>
      <c r="J19" s="19" t="s">
        <v>54</v>
      </c>
      <c r="K19" s="19">
        <f t="shared" si="1"/>
        <v>2.2083333333333335</v>
      </c>
      <c r="L19" s="19">
        <f t="shared" si="2"/>
        <v>3</v>
      </c>
      <c r="Q19" s="19" t="s">
        <v>54</v>
      </c>
      <c r="R19" s="19"/>
      <c r="S19" s="19">
        <v>3</v>
      </c>
    </row>
    <row r="20" spans="1:19" x14ac:dyDescent="0.2">
      <c r="A20" s="11" t="s">
        <v>47</v>
      </c>
      <c r="B20" s="12" t="s">
        <v>10</v>
      </c>
      <c r="C20" s="13">
        <v>2000</v>
      </c>
      <c r="D20" s="12" t="s">
        <v>13</v>
      </c>
      <c r="E20" s="12" t="s">
        <v>14</v>
      </c>
      <c r="F20" s="14">
        <v>10000</v>
      </c>
      <c r="I20" s="24">
        <f>SUM(C19,C33,C39,F7,F15,F40,F44:F46)</f>
        <v>160000</v>
      </c>
      <c r="J20" s="19" t="s">
        <v>55</v>
      </c>
      <c r="K20" s="19">
        <f t="shared" si="1"/>
        <v>1.6666666666666667</v>
      </c>
      <c r="L20" s="19">
        <f t="shared" si="2"/>
        <v>2</v>
      </c>
      <c r="Q20" s="19" t="s">
        <v>55</v>
      </c>
      <c r="R20" s="19"/>
      <c r="S20" s="19">
        <v>2</v>
      </c>
    </row>
    <row r="21" spans="1:19" x14ac:dyDescent="0.2">
      <c r="A21" s="11" t="s">
        <v>47</v>
      </c>
      <c r="B21" s="12" t="s">
        <v>13</v>
      </c>
      <c r="C21" s="13">
        <v>3000</v>
      </c>
      <c r="D21" s="12" t="s">
        <v>13</v>
      </c>
      <c r="E21" s="12" t="s">
        <v>8</v>
      </c>
      <c r="F21" s="14">
        <v>31000</v>
      </c>
      <c r="I21" s="24">
        <f>SUM(C20:C23)</f>
        <v>36000</v>
      </c>
      <c r="J21" s="19" t="s">
        <v>56</v>
      </c>
      <c r="K21" s="19">
        <f t="shared" si="1"/>
        <v>0.375</v>
      </c>
      <c r="L21" s="19">
        <f t="shared" si="2"/>
        <v>1</v>
      </c>
      <c r="Q21" s="19" t="s">
        <v>56</v>
      </c>
      <c r="R21" s="19">
        <v>1</v>
      </c>
      <c r="S21" s="19"/>
    </row>
    <row r="22" spans="1:19" x14ac:dyDescent="0.2">
      <c r="A22" s="11" t="s">
        <v>47</v>
      </c>
      <c r="B22" s="12" t="s">
        <v>11</v>
      </c>
      <c r="C22" s="13">
        <v>1000</v>
      </c>
      <c r="D22" s="12" t="s">
        <v>13</v>
      </c>
      <c r="E22" s="12" t="s">
        <v>44</v>
      </c>
      <c r="F22" s="14">
        <v>18000</v>
      </c>
      <c r="I22" s="24">
        <f>SUM(F30)</f>
        <v>9000</v>
      </c>
      <c r="J22" s="19" t="s">
        <v>57</v>
      </c>
      <c r="K22" s="19">
        <f t="shared" si="1"/>
        <v>9.375E-2</v>
      </c>
      <c r="L22" s="19">
        <f t="shared" si="2"/>
        <v>1</v>
      </c>
      <c r="Q22" s="19" t="s">
        <v>57</v>
      </c>
      <c r="R22" s="19">
        <v>1</v>
      </c>
      <c r="S22" s="19"/>
    </row>
    <row r="23" spans="1:19" x14ac:dyDescent="0.2">
      <c r="A23" s="11" t="s">
        <v>47</v>
      </c>
      <c r="B23" s="12" t="s">
        <v>42</v>
      </c>
      <c r="C23" s="13">
        <v>30000</v>
      </c>
      <c r="D23" s="12" t="s">
        <v>13</v>
      </c>
      <c r="E23" s="12" t="s">
        <v>42</v>
      </c>
      <c r="F23" s="14">
        <v>31000</v>
      </c>
    </row>
    <row r="24" spans="1:19" x14ac:dyDescent="0.2">
      <c r="A24" s="11" t="s">
        <v>4</v>
      </c>
      <c r="B24" s="12" t="s">
        <v>10</v>
      </c>
      <c r="C24" s="13">
        <v>1000</v>
      </c>
      <c r="D24" s="12" t="s">
        <v>13</v>
      </c>
      <c r="E24" s="12" t="s">
        <v>45</v>
      </c>
      <c r="F24" s="14">
        <v>1000</v>
      </c>
      <c r="H24" t="s">
        <v>33</v>
      </c>
      <c r="I24">
        <v>96000</v>
      </c>
    </row>
    <row r="25" spans="1:19" x14ac:dyDescent="0.2">
      <c r="A25" s="11" t="s">
        <v>4</v>
      </c>
      <c r="B25" s="12" t="s">
        <v>16</v>
      </c>
      <c r="C25" s="13">
        <v>3000</v>
      </c>
      <c r="D25" s="12" t="s">
        <v>11</v>
      </c>
      <c r="E25" s="12" t="s">
        <v>6</v>
      </c>
      <c r="F25" s="14">
        <v>24000</v>
      </c>
    </row>
    <row r="26" spans="1:19" x14ac:dyDescent="0.2">
      <c r="A26" s="11" t="s">
        <v>4</v>
      </c>
      <c r="B26" s="12" t="s">
        <v>13</v>
      </c>
      <c r="C26" s="13">
        <v>8000</v>
      </c>
      <c r="D26" s="12" t="s">
        <v>11</v>
      </c>
      <c r="E26" s="12" t="s">
        <v>14</v>
      </c>
      <c r="F26" s="14">
        <v>8000</v>
      </c>
      <c r="I26" s="5"/>
    </row>
    <row r="27" spans="1:19" x14ac:dyDescent="0.2">
      <c r="A27" s="11" t="s">
        <v>4</v>
      </c>
      <c r="B27" s="12" t="s">
        <v>11</v>
      </c>
      <c r="C27" s="13">
        <v>3000</v>
      </c>
      <c r="D27" s="12" t="s">
        <v>11</v>
      </c>
      <c r="E27" s="12" t="s">
        <v>8</v>
      </c>
      <c r="F27" s="14">
        <v>3000</v>
      </c>
    </row>
    <row r="28" spans="1:19" x14ac:dyDescent="0.2">
      <c r="A28" s="11" t="s">
        <v>4</v>
      </c>
      <c r="B28" s="12" t="s">
        <v>6</v>
      </c>
      <c r="C28" s="13">
        <v>2000</v>
      </c>
      <c r="D28" s="12" t="s">
        <v>11</v>
      </c>
      <c r="E28" s="12" t="s">
        <v>44</v>
      </c>
      <c r="F28" s="14">
        <v>16000</v>
      </c>
    </row>
    <row r="29" spans="1:19" x14ac:dyDescent="0.2">
      <c r="A29" s="11" t="s">
        <v>4</v>
      </c>
      <c r="B29" s="12" t="s">
        <v>15</v>
      </c>
      <c r="C29" s="13">
        <v>2000</v>
      </c>
      <c r="D29" s="12" t="s">
        <v>11</v>
      </c>
      <c r="E29" s="12" t="s">
        <v>42</v>
      </c>
      <c r="F29" s="14">
        <v>11000</v>
      </c>
    </row>
    <row r="30" spans="1:19" x14ac:dyDescent="0.2">
      <c r="A30" s="11" t="s">
        <v>4</v>
      </c>
      <c r="B30" s="12" t="s">
        <v>8</v>
      </c>
      <c r="C30" s="13">
        <v>1000</v>
      </c>
      <c r="D30" s="12" t="s">
        <v>11</v>
      </c>
      <c r="E30" s="12" t="s">
        <v>48</v>
      </c>
      <c r="F30" s="14">
        <v>9000</v>
      </c>
    </row>
    <row r="31" spans="1:19" x14ac:dyDescent="0.2">
      <c r="A31" s="11" t="s">
        <v>4</v>
      </c>
      <c r="B31" s="12" t="s">
        <v>44</v>
      </c>
      <c r="C31" s="13">
        <v>1000</v>
      </c>
      <c r="D31" s="12" t="s">
        <v>11</v>
      </c>
      <c r="E31" s="12" t="s">
        <v>45</v>
      </c>
      <c r="F31" s="14">
        <v>1000</v>
      </c>
      <c r="J31" s="19"/>
      <c r="K31" s="23" t="s">
        <v>74</v>
      </c>
      <c r="L31" s="23" t="s">
        <v>72</v>
      </c>
      <c r="M31" s="23" t="s">
        <v>73</v>
      </c>
    </row>
    <row r="32" spans="1:19" x14ac:dyDescent="0.2">
      <c r="A32" s="11" t="s">
        <v>4</v>
      </c>
      <c r="B32" s="12" t="s">
        <v>42</v>
      </c>
      <c r="C32" s="13">
        <v>2000</v>
      </c>
      <c r="D32" s="12" t="s">
        <v>6</v>
      </c>
      <c r="E32" s="12" t="s">
        <v>14</v>
      </c>
      <c r="F32" s="14">
        <v>2000</v>
      </c>
      <c r="J32" s="19" t="s">
        <v>83</v>
      </c>
      <c r="K32" s="19">
        <v>57022461</v>
      </c>
      <c r="L32" s="19" t="s">
        <v>84</v>
      </c>
      <c r="M32" s="19"/>
    </row>
    <row r="33" spans="1:13" x14ac:dyDescent="0.2">
      <c r="A33" s="11" t="s">
        <v>4</v>
      </c>
      <c r="B33" s="12" t="s">
        <v>43</v>
      </c>
      <c r="C33" s="13">
        <v>1000</v>
      </c>
      <c r="D33" s="12" t="s">
        <v>6</v>
      </c>
      <c r="E33" s="12" t="s">
        <v>8</v>
      </c>
      <c r="F33" s="14">
        <v>2000</v>
      </c>
      <c r="J33" s="19" t="s">
        <v>75</v>
      </c>
      <c r="K33" s="25">
        <v>63764600</v>
      </c>
      <c r="L33" s="19" t="s">
        <v>84</v>
      </c>
      <c r="M33" s="19">
        <f>(K33-K32)/K32*100</f>
        <v>11.823654892762345</v>
      </c>
    </row>
    <row r="34" spans="1:13" x14ac:dyDescent="0.2">
      <c r="A34" s="11" t="s">
        <v>7</v>
      </c>
      <c r="B34" s="12" t="s">
        <v>16</v>
      </c>
      <c r="C34" s="13">
        <v>14000</v>
      </c>
      <c r="D34" s="12" t="s">
        <v>6</v>
      </c>
      <c r="E34" s="12" t="s">
        <v>44</v>
      </c>
      <c r="F34" s="14">
        <v>10000</v>
      </c>
    </row>
    <row r="35" spans="1:13" x14ac:dyDescent="0.2">
      <c r="A35" s="11" t="s">
        <v>7</v>
      </c>
      <c r="B35" s="12" t="s">
        <v>13</v>
      </c>
      <c r="C35" s="13">
        <v>1000</v>
      </c>
      <c r="D35" s="12" t="s">
        <v>6</v>
      </c>
      <c r="E35" s="12" t="s">
        <v>42</v>
      </c>
      <c r="F35" s="14">
        <v>2000</v>
      </c>
    </row>
    <row r="36" spans="1:13" x14ac:dyDescent="0.2">
      <c r="A36" s="11" t="s">
        <v>7</v>
      </c>
      <c r="B36" s="12" t="s">
        <v>6</v>
      </c>
      <c r="C36" s="13">
        <v>1000</v>
      </c>
      <c r="D36" s="12" t="s">
        <v>6</v>
      </c>
      <c r="E36" s="12" t="s">
        <v>45</v>
      </c>
      <c r="F36" s="14">
        <v>2000</v>
      </c>
    </row>
    <row r="37" spans="1:13" x14ac:dyDescent="0.2">
      <c r="A37" s="11" t="s">
        <v>7</v>
      </c>
      <c r="B37" s="12" t="s">
        <v>44</v>
      </c>
      <c r="C37" s="13">
        <v>21000</v>
      </c>
      <c r="D37" s="12" t="s">
        <v>15</v>
      </c>
      <c r="E37" s="12" t="s">
        <v>8</v>
      </c>
      <c r="F37" s="14">
        <v>10000</v>
      </c>
    </row>
    <row r="38" spans="1:13" x14ac:dyDescent="0.2">
      <c r="A38" s="11" t="s">
        <v>7</v>
      </c>
      <c r="B38" s="12" t="s">
        <v>45</v>
      </c>
      <c r="C38" s="13">
        <v>3000</v>
      </c>
      <c r="D38" s="12" t="s">
        <v>14</v>
      </c>
      <c r="E38" s="12" t="s">
        <v>44</v>
      </c>
      <c r="F38" s="14">
        <v>4000</v>
      </c>
    </row>
    <row r="39" spans="1:13" x14ac:dyDescent="0.2">
      <c r="A39" s="11" t="s">
        <v>7</v>
      </c>
      <c r="B39" s="12" t="s">
        <v>43</v>
      </c>
      <c r="C39" s="13">
        <v>3000</v>
      </c>
      <c r="D39" s="12" t="s">
        <v>14</v>
      </c>
      <c r="E39" s="12" t="s">
        <v>42</v>
      </c>
      <c r="F39" s="14">
        <v>1000</v>
      </c>
    </row>
    <row r="40" spans="1:13" x14ac:dyDescent="0.2">
      <c r="A40" s="11" t="s">
        <v>5</v>
      </c>
      <c r="B40" s="12" t="s">
        <v>12</v>
      </c>
      <c r="C40" s="13">
        <v>2000</v>
      </c>
      <c r="D40" s="12" t="s">
        <v>14</v>
      </c>
      <c r="E40" s="12" t="s">
        <v>43</v>
      </c>
      <c r="F40" s="14">
        <v>2000</v>
      </c>
    </row>
    <row r="41" spans="1:13" x14ac:dyDescent="0.2">
      <c r="A41" s="11" t="s">
        <v>9</v>
      </c>
      <c r="B41" s="12" t="s">
        <v>16</v>
      </c>
      <c r="C41" s="13">
        <v>32000</v>
      </c>
      <c r="D41" s="12" t="s">
        <v>8</v>
      </c>
      <c r="E41" s="12" t="s">
        <v>44</v>
      </c>
      <c r="F41" s="14">
        <v>1000</v>
      </c>
      <c r="J41" t="s">
        <v>38</v>
      </c>
      <c r="K41">
        <v>10921000</v>
      </c>
    </row>
    <row r="42" spans="1:13" x14ac:dyDescent="0.2">
      <c r="A42" s="11" t="s">
        <v>9</v>
      </c>
      <c r="B42" s="12" t="s">
        <v>13</v>
      </c>
      <c r="C42" s="13">
        <v>8000</v>
      </c>
      <c r="D42" s="12" t="s">
        <v>44</v>
      </c>
      <c r="E42" s="12" t="s">
        <v>42</v>
      </c>
      <c r="F42" s="14">
        <v>9000</v>
      </c>
      <c r="J42" t="s">
        <v>39</v>
      </c>
      <c r="K42">
        <v>14837000</v>
      </c>
    </row>
    <row r="43" spans="1:13" x14ac:dyDescent="0.2">
      <c r="A43" s="11" t="s">
        <v>9</v>
      </c>
      <c r="B43" s="12" t="s">
        <v>11</v>
      </c>
      <c r="C43" s="13">
        <v>8000</v>
      </c>
      <c r="D43" s="12" t="s">
        <v>44</v>
      </c>
      <c r="E43" s="12" t="s">
        <v>45</v>
      </c>
      <c r="F43" s="14">
        <v>23000</v>
      </c>
      <c r="J43" t="s">
        <v>41</v>
      </c>
      <c r="K43">
        <v>9571740</v>
      </c>
    </row>
    <row r="44" spans="1:13" x14ac:dyDescent="0.2">
      <c r="A44" s="11" t="s">
        <v>9</v>
      </c>
      <c r="B44" s="12" t="s">
        <v>6</v>
      </c>
      <c r="C44" s="13">
        <v>8000</v>
      </c>
      <c r="D44" s="12" t="s">
        <v>44</v>
      </c>
      <c r="E44" s="12" t="s">
        <v>43</v>
      </c>
      <c r="F44" s="14">
        <v>113000</v>
      </c>
    </row>
    <row r="45" spans="1:13" x14ac:dyDescent="0.2">
      <c r="A45" s="31" t="s">
        <v>49</v>
      </c>
      <c r="B45" s="31" t="s">
        <v>50</v>
      </c>
      <c r="C45" s="15">
        <v>2000</v>
      </c>
      <c r="D45" s="33" t="s">
        <v>45</v>
      </c>
      <c r="E45" s="31" t="s">
        <v>43</v>
      </c>
      <c r="F45" s="35">
        <v>4000</v>
      </c>
    </row>
    <row r="46" spans="1:13" ht="17" thickBot="1" x14ac:dyDescent="0.25">
      <c r="A46" s="32"/>
      <c r="B46" s="32"/>
      <c r="C46" s="16">
        <v>1000</v>
      </c>
      <c r="D46" s="34"/>
      <c r="E46" s="32"/>
      <c r="F46" s="36"/>
    </row>
  </sheetData>
  <mergeCells count="5">
    <mergeCell ref="A45:A46"/>
    <mergeCell ref="B45:B46"/>
    <mergeCell ref="D45:D46"/>
    <mergeCell ref="E45:E46"/>
    <mergeCell ref="F45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705A-B236-F348-9045-CE44B9FE7F0B}">
  <dimension ref="A1:E12"/>
  <sheetViews>
    <sheetView tabSelected="1" workbookViewId="0">
      <selection activeCell="H6" sqref="H6"/>
    </sheetView>
  </sheetViews>
  <sheetFormatPr baseColWidth="10" defaultRowHeight="16" x14ac:dyDescent="0.2"/>
  <cols>
    <col min="2" max="2" width="14.33203125" bestFit="1" customWidth="1"/>
    <col min="4" max="4" width="17.33203125" bestFit="1" customWidth="1"/>
    <col min="5" max="5" width="16" bestFit="1" customWidth="1"/>
  </cols>
  <sheetData>
    <row r="1" spans="1:5" x14ac:dyDescent="0.2">
      <c r="A1" s="17" t="s">
        <v>80</v>
      </c>
      <c r="C1" s="17" t="s">
        <v>76</v>
      </c>
      <c r="D1" s="17" t="s">
        <v>79</v>
      </c>
      <c r="E1" s="17" t="s">
        <v>58</v>
      </c>
    </row>
    <row r="2" spans="1:5" x14ac:dyDescent="0.2">
      <c r="B2" s="22" t="s">
        <v>77</v>
      </c>
      <c r="C2" s="22">
        <v>37731000</v>
      </c>
      <c r="D2" s="22" t="s">
        <v>82</v>
      </c>
      <c r="E2" s="22"/>
    </row>
    <row r="3" spans="1:5" x14ac:dyDescent="0.2">
      <c r="B3" s="22" t="s">
        <v>78</v>
      </c>
      <c r="C3" s="22">
        <v>37753000</v>
      </c>
      <c r="D3" s="22">
        <v>600</v>
      </c>
      <c r="E3" s="27">
        <f>(C3-C2)/C2*100</f>
        <v>5.8307492512787898E-2</v>
      </c>
    </row>
    <row r="4" spans="1:5" x14ac:dyDescent="0.2">
      <c r="A4" s="17" t="s">
        <v>81</v>
      </c>
    </row>
    <row r="5" spans="1:5" x14ac:dyDescent="0.2">
      <c r="B5" t="s">
        <v>83</v>
      </c>
      <c r="C5" s="29">
        <v>57022461</v>
      </c>
      <c r="D5" s="22" t="s">
        <v>82</v>
      </c>
      <c r="E5" s="22"/>
    </row>
    <row r="6" spans="1:5" x14ac:dyDescent="0.2">
      <c r="B6" t="s">
        <v>78</v>
      </c>
      <c r="C6" s="30">
        <v>63764600</v>
      </c>
      <c r="D6" s="22" t="s">
        <v>82</v>
      </c>
      <c r="E6" s="28">
        <f>(C6-C5)/C5*100</f>
        <v>11.823654892762345</v>
      </c>
    </row>
    <row r="11" spans="1:5" x14ac:dyDescent="0.2">
      <c r="B11" t="s">
        <v>86</v>
      </c>
      <c r="C11">
        <v>10921000</v>
      </c>
      <c r="D11">
        <v>10.53</v>
      </c>
    </row>
    <row r="12" spans="1:5" x14ac:dyDescent="0.2">
      <c r="B12" t="s">
        <v>85</v>
      </c>
      <c r="C12">
        <v>14837000</v>
      </c>
      <c r="D12">
        <v>47.07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caldata</vt:lpstr>
      <vt:lpstr>barrydata</vt:lpstr>
      <vt:lpstr>experiment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2022-12-06T21:12:43Z</dcterms:created>
  <dcterms:modified xsi:type="dcterms:W3CDTF">2022-12-08T14:31:38Z</dcterms:modified>
</cp:coreProperties>
</file>