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hidePivotFieldList="1"/>
  <mc:AlternateContent xmlns:mc="http://schemas.openxmlformats.org/markup-compatibility/2006">
    <mc:Choice Requires="x15">
      <x15ac:absPath xmlns:x15ac="http://schemas.microsoft.com/office/spreadsheetml/2010/11/ac" url="/Users/alice/Downloads/"/>
    </mc:Choice>
  </mc:AlternateContent>
  <xr:revisionPtr revIDLastSave="0" documentId="13_ncr:1_{BF4558E6-8D2F-CB4B-96A3-99449B7A825A}" xr6:coauthVersionLast="45" xr6:coauthVersionMax="45" xr10:uidLastSave="{00000000-0000-0000-0000-000000000000}"/>
  <bookViews>
    <workbookView xWindow="3180" yWindow="2060" windowWidth="30300" windowHeight="18300" xr2:uid="{17F92EBA-498E-B84A-986D-C7E989B40D3D}"/>
  </bookViews>
  <sheets>
    <sheet name="Dashboard" sheetId="3" r:id="rId1"/>
    <sheet name="Workings" sheetId="4" r:id="rId2"/>
    <sheet name="Data" sheetId="2" r:id="rId3"/>
  </sheets>
  <definedNames>
    <definedName name="Slicer_Manager">#N/A</definedName>
    <definedName name="Slicer_Project">#N/A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 i="3" l="1"/>
  <c r="B5" i="4"/>
  <c r="B4" i="4"/>
  <c r="F2" i="2"/>
  <c r="B3" i="4"/>
  <c r="H2" i="2"/>
  <c r="F3" i="2"/>
  <c r="H3" i="2"/>
  <c r="F4" i="2"/>
  <c r="H4" i="2"/>
  <c r="F5" i="2"/>
  <c r="H5" i="2"/>
  <c r="F6" i="2"/>
  <c r="H6" i="2"/>
  <c r="F7" i="2"/>
  <c r="F8" i="2"/>
  <c r="H8" i="2"/>
  <c r="F9" i="2"/>
  <c r="H9" i="2"/>
  <c r="F10" i="2"/>
  <c r="H10" i="2"/>
  <c r="F11" i="2"/>
  <c r="H11" i="2"/>
  <c r="F12" i="2"/>
  <c r="H12" i="2"/>
  <c r="F13" i="2"/>
  <c r="H13" i="2"/>
  <c r="F14" i="2"/>
  <c r="H14" i="2"/>
  <c r="F15" i="2"/>
  <c r="H15" i="2"/>
  <c r="F16" i="2"/>
  <c r="H16" i="2"/>
  <c r="F17" i="2"/>
  <c r="H17" i="2"/>
  <c r="F18" i="2"/>
  <c r="H18" i="2"/>
  <c r="F19" i="2"/>
  <c r="H19" i="2"/>
  <c r="F20" i="2"/>
  <c r="H20" i="2"/>
  <c r="F21" i="2"/>
  <c r="H21" i="2"/>
  <c r="F22" i="2"/>
  <c r="H22" i="2"/>
  <c r="F23" i="2"/>
  <c r="H23" i="2"/>
  <c r="F24" i="2"/>
  <c r="H24" i="2"/>
  <c r="F25" i="2"/>
  <c r="H25" i="2"/>
  <c r="F26" i="2"/>
  <c r="H26" i="2"/>
  <c r="F27" i="2"/>
  <c r="H27" i="2"/>
  <c r="F28" i="2"/>
  <c r="H28" i="2"/>
  <c r="F29" i="2"/>
  <c r="H29" i="2"/>
  <c r="F30" i="2"/>
  <c r="H30" i="2"/>
  <c r="F31" i="2"/>
  <c r="H31" i="2"/>
  <c r="F32" i="2"/>
  <c r="H32" i="2"/>
  <c r="F33" i="2"/>
  <c r="H33" i="2"/>
  <c r="F34" i="2"/>
  <c r="H34" i="2"/>
  <c r="F35" i="2"/>
  <c r="H35" i="2"/>
  <c r="F36" i="2"/>
  <c r="H36" i="2"/>
  <c r="F37" i="2"/>
  <c r="H37" i="2"/>
  <c r="F38" i="2"/>
  <c r="H38" i="2"/>
  <c r="F39" i="2"/>
  <c r="H39" i="2"/>
  <c r="F40" i="2"/>
  <c r="H40" i="2"/>
  <c r="F41" i="2"/>
  <c r="H41" i="2"/>
  <c r="L5" i="4"/>
  <c r="H4" i="4"/>
  <c r="H5" i="4" l="1"/>
  <c r="M5" i="4"/>
  <c r="B6" i="4"/>
  <c r="B7" i="4" s="1"/>
</calcChain>
</file>

<file path=xl/sharedStrings.xml><?xml version="1.0" encoding="utf-8"?>
<sst xmlns="http://schemas.openxmlformats.org/spreadsheetml/2006/main" count="243" uniqueCount="47">
  <si>
    <t>Ladd</t>
  </si>
  <si>
    <t>Task 8</t>
  </si>
  <si>
    <t>Alpha</t>
  </si>
  <si>
    <t>Wood</t>
  </si>
  <si>
    <t>Task 7</t>
  </si>
  <si>
    <t>McFay</t>
  </si>
  <si>
    <t>Task 6</t>
  </si>
  <si>
    <t>Samora</t>
  </si>
  <si>
    <t>Task 5</t>
  </si>
  <si>
    <t>Hirsch</t>
  </si>
  <si>
    <t>Task 4</t>
  </si>
  <si>
    <t>Task 3</t>
  </si>
  <si>
    <t>Task 2</t>
  </si>
  <si>
    <t>Task 1</t>
  </si>
  <si>
    <t>Delta</t>
  </si>
  <si>
    <t>Vega</t>
  </si>
  <si>
    <t>Task 10</t>
  </si>
  <si>
    <t>Orion</t>
  </si>
  <si>
    <t>Task 9</t>
  </si>
  <si>
    <t>Gemini</t>
  </si>
  <si>
    <t>Actual</t>
  </si>
  <si>
    <t>Budget</t>
  </si>
  <si>
    <t>Progress</t>
  </si>
  <si>
    <t>Days completed</t>
  </si>
  <si>
    <t>End Date</t>
  </si>
  <si>
    <t>Duration</t>
  </si>
  <si>
    <t>Start Date</t>
  </si>
  <si>
    <t>Manager</t>
  </si>
  <si>
    <t>Task</t>
  </si>
  <si>
    <t>Project</t>
  </si>
  <si>
    <t>Grand Total</t>
  </si>
  <si>
    <t>Sum of Duration</t>
  </si>
  <si>
    <t>Sum of Days completed</t>
  </si>
  <si>
    <t xml:space="preserve">Budget </t>
  </si>
  <si>
    <t xml:space="preserve">Actual </t>
  </si>
  <si>
    <t>Project Management Dashboard</t>
  </si>
  <si>
    <t>W</t>
  </si>
  <si>
    <t>Not Started</t>
  </si>
  <si>
    <t>In progress</t>
  </si>
  <si>
    <t>Completed</t>
  </si>
  <si>
    <t xml:space="preserve">Remaining </t>
  </si>
  <si>
    <t>Total Tasks</t>
  </si>
  <si>
    <t>Values</t>
  </si>
  <si>
    <t>Days remaining</t>
  </si>
  <si>
    <t>BarChart</t>
  </si>
  <si>
    <t>DonutChart</t>
  </si>
  <si>
    <t>Scroll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</si>
</sst>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F800]dddd\,\ mmmm\ dd\,\ yyyy"/>
    <numFmt numFmtId="165" formatCode="#,##0;[Red]#,##0"/>
    <numFmt numFmtId="166" formatCode="0.0,,\M;#,#00,,\M"/>
    <numFmt numFmtId="167" formatCode="0.0,,\M;0.0,,\M"/>
    <numFmt numFmtId="171" formatCode="[$-409]d\-mmm;@"/>
  </numFmts>
  <fonts count="5" x14ac:knownFonts="1">
    <font>
      <sz val="12"/>
      <color theme="1"/>
      <name val="Calibri"/>
      <family val="2"/>
      <scheme val="minor"/>
    </font>
    <font>
      <sz val="12"/>
      <color theme="1"/>
      <name val="Calibri"/>
      <family val="2"/>
      <scheme val="minor"/>
    </font>
    <font>
      <sz val="11"/>
      <color theme="1"/>
      <name val="Calibri"/>
      <family val="2"/>
      <scheme val="minor"/>
    </font>
    <font>
      <b/>
      <sz val="16"/>
      <color theme="0"/>
      <name val="Calibri"/>
      <family val="2"/>
      <scheme val="minor"/>
    </font>
    <font>
      <b/>
      <sz val="20"/>
      <color theme="0"/>
      <name val="Calibri"/>
      <family val="2"/>
      <scheme val="minor"/>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0" fontId="2" fillId="0" borderId="0"/>
    <xf numFmtId="9" fontId="2" fillId="0" borderId="0" applyFont="0" applyFill="0" applyBorder="0" applyAlignment="0" applyProtection="0"/>
  </cellStyleXfs>
  <cellXfs count="25">
    <xf numFmtId="0" fontId="0" fillId="0" borderId="0" xfId="0"/>
    <xf numFmtId="0" fontId="2" fillId="0" borderId="0" xfId="2"/>
    <xf numFmtId="3" fontId="2" fillId="0" borderId="0" xfId="2" applyNumberFormat="1"/>
    <xf numFmtId="14" fontId="2" fillId="0" borderId="0" xfId="2" applyNumberFormat="1"/>
    <xf numFmtId="164" fontId="2" fillId="0" borderId="0" xfId="2" applyNumberFormat="1"/>
    <xf numFmtId="9" fontId="0" fillId="0" borderId="0" xfId="3"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14" fontId="0" fillId="0" borderId="0" xfId="0" applyNumberFormat="1"/>
    <xf numFmtId="9" fontId="0" fillId="0" borderId="0" xfId="0" applyNumberFormat="1"/>
    <xf numFmtId="165" fontId="0" fillId="0" borderId="0" xfId="0" applyNumberFormat="1" applyAlignment="1">
      <alignment horizontal="center"/>
    </xf>
    <xf numFmtId="0" fontId="0" fillId="2" borderId="0" xfId="0" applyFill="1"/>
    <xf numFmtId="165" fontId="0" fillId="2" borderId="0" xfId="0" applyNumberFormat="1" applyFill="1" applyAlignment="1">
      <alignment horizontal="center"/>
    </xf>
    <xf numFmtId="9" fontId="0" fillId="0" borderId="0" xfId="1" applyFont="1"/>
    <xf numFmtId="9" fontId="1" fillId="0" borderId="0" xfId="1" applyFont="1"/>
    <xf numFmtId="166" fontId="0" fillId="0" borderId="0" xfId="0" applyNumberFormat="1"/>
    <xf numFmtId="167" fontId="0" fillId="0" borderId="0" xfId="0" applyNumberFormat="1"/>
    <xf numFmtId="0" fontId="3" fillId="2" borderId="0" xfId="0" applyFont="1" applyFill="1" applyAlignment="1">
      <alignment vertical="center"/>
    </xf>
    <xf numFmtId="0" fontId="4" fillId="2" borderId="0" xfId="0" applyFont="1" applyFill="1" applyAlignment="1">
      <alignment vertical="center"/>
    </xf>
    <xf numFmtId="0" fontId="0" fillId="0" borderId="0" xfId="0" pivotButton="1" applyAlignment="1">
      <alignment horizontal="center" vertical="center"/>
    </xf>
    <xf numFmtId="165" fontId="0" fillId="0" borderId="0" xfId="0" applyNumberFormat="1" applyAlignment="1">
      <alignment horizontal="center" vertical="center"/>
    </xf>
    <xf numFmtId="0" fontId="0" fillId="0" borderId="0" xfId="0" applyAlignment="1">
      <alignment horizontal="center" vertical="center"/>
    </xf>
    <xf numFmtId="171" fontId="0" fillId="0" borderId="0" xfId="0" applyNumberFormat="1" applyAlignment="1">
      <alignment horizontal="center" vertical="center"/>
    </xf>
  </cellXfs>
  <cellStyles count="4">
    <cellStyle name="Normal" xfId="0" builtinId="0"/>
    <cellStyle name="Normal 2" xfId="2" xr:uid="{E418183B-ABAB-5440-9F9D-10DCADC12A03}"/>
    <cellStyle name="Percent" xfId="1" builtinId="5"/>
    <cellStyle name="Percent 2" xfId="3" xr:uid="{B0226F05-5BF8-8247-BE37-3DF15D6E1FAA}"/>
  </cellStyles>
  <dxfs count="64">
    <dxf>
      <border>
        <left style="thin">
          <color theme="5" tint="0.39994506668294322"/>
        </left>
        <right style="thin">
          <color theme="5" tint="0.39994506668294322"/>
        </right>
        <top style="thin">
          <color theme="5" tint="0.39994506668294322"/>
        </top>
        <bottom style="thin">
          <color theme="5" tint="0.39994506668294322"/>
        </bottom>
        <vertical/>
        <horizontal/>
      </border>
    </dxf>
    <dxf>
      <fill>
        <patternFill>
          <bgColor theme="5" tint="0.59996337778862885"/>
        </patternFill>
      </fill>
      <border>
        <left style="thin">
          <color theme="0"/>
        </left>
        <right style="thin">
          <color theme="0"/>
        </right>
        <top style="thin">
          <color theme="0"/>
        </top>
        <bottom style="thin">
          <color theme="0"/>
        </bottom>
        <vertical/>
        <horizontal/>
      </border>
    </dxf>
    <dxf>
      <fill>
        <patternFill>
          <bgColor rgb="FFD5FC79"/>
        </patternFill>
      </fill>
      <border>
        <left style="thin">
          <color theme="0"/>
        </left>
        <right style="thin">
          <color theme="0"/>
        </right>
        <top style="thin">
          <color theme="0"/>
        </top>
        <bottom/>
        <vertical/>
        <horizontal/>
      </border>
    </dxf>
    <dxf>
      <fill>
        <patternFill patternType="lightGray"/>
      </fill>
    </dxf>
    <dxf>
      <border>
        <left style="thin">
          <color theme="5" tint="0.39994506668294322"/>
        </left>
        <right style="thin">
          <color theme="5" tint="0.39994506668294322"/>
        </right>
        <top style="thin">
          <color theme="5" tint="0.39994506668294322"/>
        </top>
        <bottom style="thin">
          <color theme="5" tint="0.39994506668294322"/>
        </bottom>
        <vertical/>
        <horizontal/>
      </border>
    </dxf>
    <dxf>
      <fill>
        <patternFill>
          <bgColor theme="5" tint="0.59996337778862885"/>
        </patternFill>
      </fill>
      <border>
        <left style="thin">
          <color theme="0"/>
        </left>
        <right style="thin">
          <color theme="0"/>
        </right>
        <top style="thin">
          <color theme="0"/>
        </top>
        <bottom style="thin">
          <color theme="0"/>
        </bottom>
        <vertical/>
        <horizontal/>
      </border>
    </dxf>
    <dxf>
      <fill>
        <patternFill>
          <bgColor rgb="FFD5FC79"/>
        </patternFill>
      </fill>
      <border>
        <left style="thin">
          <color theme="0"/>
        </left>
        <right style="thin">
          <color theme="0"/>
        </right>
        <top style="thin">
          <color theme="0"/>
        </top>
        <bottom/>
        <vertical/>
        <horizontal/>
      </border>
    </dxf>
    <dxf>
      <fill>
        <patternFill patternType="lightGray"/>
      </fill>
    </dxf>
    <dxf>
      <border>
        <left style="thin">
          <color theme="5" tint="0.39994506668294322"/>
        </left>
        <right style="thin">
          <color theme="5" tint="0.39994506668294322"/>
        </right>
        <top style="thin">
          <color theme="5" tint="0.39994506668294322"/>
        </top>
        <bottom style="thin">
          <color theme="5" tint="0.39994506668294322"/>
        </bottom>
        <vertical/>
        <horizontal/>
      </border>
    </dxf>
    <dxf>
      <fill>
        <patternFill>
          <bgColor theme="5" tint="0.59996337778862885"/>
        </patternFill>
      </fill>
      <border>
        <left style="thin">
          <color theme="0"/>
        </left>
        <right style="thin">
          <color theme="0"/>
        </right>
        <top style="thin">
          <color theme="0"/>
        </top>
        <bottom style="thin">
          <color theme="0"/>
        </bottom>
        <vertical/>
        <horizontal/>
      </border>
    </dxf>
    <dxf>
      <fill>
        <patternFill>
          <bgColor rgb="FFD5FC79"/>
        </patternFill>
      </fill>
      <border>
        <left style="thin">
          <color theme="0"/>
        </left>
        <right style="thin">
          <color theme="0"/>
        </right>
        <top style="thin">
          <color theme="0"/>
        </top>
        <bottom/>
        <vertical/>
        <horizontal/>
      </border>
    </dxf>
    <dxf>
      <fill>
        <patternFill patternType="lightGray"/>
      </fill>
    </dxf>
    <dxf>
      <fill>
        <patternFill>
          <bgColor theme="5" tint="0.59996337778862885"/>
        </patternFill>
      </fill>
      <border>
        <left style="thin">
          <color theme="0"/>
        </left>
        <right style="thin">
          <color theme="0"/>
        </right>
        <top style="thin">
          <color theme="0"/>
        </top>
        <bottom style="thin">
          <color theme="0"/>
        </bottom>
        <vertical/>
        <horizontal/>
      </border>
    </dxf>
    <dxf>
      <fill>
        <patternFill>
          <bgColor rgb="FFD5FC79"/>
        </patternFill>
      </fill>
      <border>
        <left style="thin">
          <color theme="0"/>
        </left>
        <right style="thin">
          <color theme="0"/>
        </right>
        <top style="thin">
          <color theme="0"/>
        </top>
        <bottom/>
        <vertical/>
        <horizontal/>
      </border>
    </dxf>
    <dxf>
      <fill>
        <patternFill patternType="lightGray"/>
      </fill>
    </dxf>
    <dxf>
      <fill>
        <patternFill>
          <bgColor theme="5" tint="0.59996337778862885"/>
        </patternFill>
      </fill>
      <border>
        <left style="thin">
          <color theme="0"/>
        </left>
        <right style="thin">
          <color theme="0"/>
        </right>
        <vertical/>
        <horizontal/>
      </border>
    </dxf>
    <dxf>
      <fill>
        <patternFill>
          <bgColor rgb="FFD5FC79"/>
        </patternFill>
      </fill>
      <border>
        <left style="thin">
          <color theme="0"/>
        </left>
        <right style="thin">
          <color theme="0"/>
        </right>
        <top style="thin">
          <color theme="0"/>
        </top>
        <bottom/>
        <vertical/>
        <horizontal/>
      </border>
    </dxf>
    <dxf>
      <fill>
        <patternFill patternType="lightGray"/>
      </fill>
    </dxf>
    <dxf>
      <fill>
        <patternFill>
          <bgColor theme="5" tint="0.59996337778862885"/>
        </patternFill>
      </fill>
      <border>
        <left style="thin">
          <color theme="0"/>
        </left>
        <right style="thin">
          <color theme="0"/>
        </right>
        <vertical/>
        <horizontal/>
      </border>
    </dxf>
    <dxf>
      <fill>
        <patternFill>
          <bgColor rgb="FFD5FC79"/>
        </patternFill>
      </fill>
      <border>
        <left style="thin">
          <color theme="0"/>
        </left>
        <right style="thin">
          <color theme="0"/>
        </right>
        <top style="thin">
          <color theme="0"/>
        </top>
        <bottom/>
        <vertical/>
        <horizontal/>
      </border>
    </dxf>
    <dxf>
      <fill>
        <patternFill patternType="lightGray"/>
      </fill>
    </dxf>
    <dxf>
      <font>
        <color rgb="FF9C0006"/>
      </font>
      <fill>
        <patternFill>
          <bgColor rgb="FFFFC7CE"/>
        </patternFill>
      </fill>
    </dxf>
    <dxf>
      <fill>
        <patternFill>
          <bgColor rgb="FFD5FC79"/>
        </patternFill>
      </fill>
      <border>
        <left style="thin">
          <color theme="0"/>
        </left>
        <right style="thin">
          <color theme="0"/>
        </right>
        <top style="thin">
          <color theme="0"/>
        </top>
        <bottom/>
        <vertical/>
        <horizontal/>
      </border>
    </dxf>
    <dxf>
      <fill>
        <patternFill patternType="lightGray"/>
      </fill>
    </dxf>
    <dxf>
      <fill>
        <patternFill>
          <bgColor rgb="FFD5FC79"/>
        </patternFill>
      </fill>
      <border>
        <left style="thin">
          <color theme="0"/>
        </left>
        <right style="thin">
          <color theme="0"/>
        </right>
        <top style="thin">
          <color theme="0"/>
        </top>
        <bottom/>
        <vertical/>
        <horizontal/>
      </border>
    </dxf>
    <dxf>
      <fill>
        <patternFill patternType="lightGray"/>
      </fill>
    </dxf>
    <dxf>
      <fill>
        <patternFill>
          <bgColor rgb="FFD5FC79"/>
        </patternFill>
      </fill>
      <border>
        <left style="thin">
          <color theme="0"/>
        </left>
        <right style="thin">
          <color theme="0"/>
        </right>
        <vertical/>
        <horizontal/>
      </border>
    </dxf>
    <dxf>
      <fill>
        <patternFill patternType="lightGray"/>
      </fill>
    </dxf>
    <dxf>
      <font>
        <color rgb="FF006100"/>
      </font>
      <fill>
        <patternFill>
          <bgColor rgb="FFC6EFCE"/>
        </patternFill>
      </fill>
    </dxf>
    <dxf>
      <fill>
        <patternFill patternType="lightGray"/>
      </fill>
    </dxf>
    <dxf>
      <fill>
        <patternFill patternType="lightGray"/>
      </fill>
    </dxf>
    <dxf>
      <font>
        <color rgb="FF9C0006"/>
      </font>
      <fill>
        <patternFill>
          <bgColor rgb="FFFFC7CE"/>
        </patternFill>
      </fill>
    </dxf>
    <dxf>
      <border>
        <bottom style="thin">
          <color auto="1"/>
        </bottom>
        <vertical/>
        <horizontal/>
      </border>
    </dxf>
    <dxf>
      <numFmt numFmtId="3" formatCode="#,##0"/>
    </dxf>
    <dxf>
      <numFmt numFmtId="3" formatCode="#,##0"/>
    </dxf>
    <dxf>
      <font>
        <b val="0"/>
        <i val="0"/>
        <strike val="0"/>
        <condense val="0"/>
        <extend val="0"/>
        <outline val="0"/>
        <shadow val="0"/>
        <u val="none"/>
        <vertAlign val="baseline"/>
        <sz val="11"/>
        <color theme="1"/>
        <name val="Calibri"/>
        <family val="2"/>
        <scheme val="minor"/>
      </font>
    </dxf>
    <dxf>
      <numFmt numFmtId="3" formatCode="#,##0"/>
    </dxf>
    <dxf>
      <numFmt numFmtId="168" formatCode="d/mm/yyyy"/>
    </dxf>
    <dxf>
      <numFmt numFmtId="168" formatCode="d/mm/yyyy"/>
    </dxf>
    <dxf>
      <numFmt numFmtId="167" formatCode="0.0,,\M;0.0,,\M"/>
    </dxf>
    <dxf>
      <numFmt numFmtId="166" formatCode="0.0,,\M;#,#00,,\M"/>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Red]#,##0"/>
    </dxf>
    <dxf>
      <numFmt numFmtId="165" formatCode="#,##0;[Red]#,##0"/>
    </dxf>
    <dxf>
      <alignment horizontal="center"/>
    </dxf>
    <dxf>
      <alignment horizontal="center"/>
    </dxf>
    <dxf>
      <numFmt numFmtId="165" formatCode="#,##0;[Red]#,##0"/>
    </dxf>
  </dxfs>
  <tableStyles count="0" defaultTableStyle="TableStyleMedium2" defaultPivotStyle="PivotStyleLight16"/>
  <colors>
    <mruColors>
      <color rgb="FFD5FC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a:solidFill>
                  <a:schemeClr val="bg1"/>
                </a:solidFill>
              </a:rPr>
              <a:t>Overall</a:t>
            </a:r>
            <a:r>
              <a:rPr lang="zh-CN" sz="1800">
                <a:solidFill>
                  <a:schemeClr val="bg1"/>
                </a:solidFill>
              </a:rPr>
              <a:t> </a:t>
            </a:r>
            <a:r>
              <a:rPr lang="en-US" sz="1800">
                <a:solidFill>
                  <a:schemeClr val="bg1"/>
                </a:solidFill>
              </a:rPr>
              <a:t>Task</a:t>
            </a:r>
            <a:r>
              <a:rPr lang="zh-CN" sz="1800">
                <a:solidFill>
                  <a:schemeClr val="bg1"/>
                </a:solidFill>
              </a:rPr>
              <a:t> </a:t>
            </a:r>
            <a:r>
              <a:rPr lang="en-US" sz="1800">
                <a:solidFill>
                  <a:schemeClr val="bg1"/>
                </a:solidFill>
              </a:rPr>
              <a:t>Progress </a:t>
            </a:r>
          </a:p>
        </c:rich>
      </c:tx>
      <c:layout>
        <c:manualLayout>
          <c:xMode val="edge"/>
          <c:yMode val="edge"/>
          <c:x val="8.2683729789266788E-3"/>
          <c:y val="1.1703144474970825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5.644400543551328E-3"/>
          <c:y val="0.40443554067885501"/>
          <c:w val="0.99435568630212368"/>
          <c:h val="0.59556436412330993"/>
        </c:manualLayout>
      </c:layout>
      <c:barChart>
        <c:barDir val="bar"/>
        <c:grouping val="stacked"/>
        <c:varyColors val="0"/>
        <c:ser>
          <c:idx val="0"/>
          <c:order val="0"/>
          <c:tx>
            <c:strRef>
              <c:f>Workings!$A$3</c:f>
              <c:strCache>
                <c:ptCount val="1"/>
                <c:pt idx="0">
                  <c:v>Not Started</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Workings!$B$3</c:f>
              <c:numCache>
                <c:formatCode>General</c:formatCode>
                <c:ptCount val="1"/>
                <c:pt idx="0">
                  <c:v>4</c:v>
                </c:pt>
              </c:numCache>
            </c:numRef>
          </c:val>
          <c:extLst>
            <c:ext xmlns:c16="http://schemas.microsoft.com/office/drawing/2014/chart" uri="{C3380CC4-5D6E-409C-BE32-E72D297353CC}">
              <c16:uniqueId val="{00000000-3E46-B44F-887C-BF4E9EA1F81E}"/>
            </c:ext>
          </c:extLst>
        </c:ser>
        <c:ser>
          <c:idx val="1"/>
          <c:order val="1"/>
          <c:tx>
            <c:strRef>
              <c:f>Workings!$A$4</c:f>
              <c:strCache>
                <c:ptCount val="1"/>
                <c:pt idx="0">
                  <c:v>In progress</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Workings!$B$4</c:f>
              <c:numCache>
                <c:formatCode>General</c:formatCode>
                <c:ptCount val="1"/>
                <c:pt idx="0">
                  <c:v>33</c:v>
                </c:pt>
              </c:numCache>
            </c:numRef>
          </c:val>
          <c:extLst>
            <c:ext xmlns:c16="http://schemas.microsoft.com/office/drawing/2014/chart" uri="{C3380CC4-5D6E-409C-BE32-E72D297353CC}">
              <c16:uniqueId val="{00000001-3E46-B44F-887C-BF4E9EA1F81E}"/>
            </c:ext>
          </c:extLst>
        </c:ser>
        <c:ser>
          <c:idx val="2"/>
          <c:order val="2"/>
          <c:tx>
            <c:strRef>
              <c:f>Workings!$A$5</c:f>
              <c:strCache>
                <c:ptCount val="1"/>
                <c:pt idx="0">
                  <c:v>Completed</c:v>
                </c:pt>
              </c:strCache>
            </c:strRef>
          </c:tx>
          <c:spPr>
            <a:solidFill>
              <a:schemeClr val="accent3"/>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Workings!$B$5</c:f>
              <c:numCache>
                <c:formatCode>General</c:formatCode>
                <c:ptCount val="1"/>
                <c:pt idx="0">
                  <c:v>3</c:v>
                </c:pt>
              </c:numCache>
            </c:numRef>
          </c:val>
          <c:extLst>
            <c:ext xmlns:c16="http://schemas.microsoft.com/office/drawing/2014/chart" uri="{C3380CC4-5D6E-409C-BE32-E72D297353CC}">
              <c16:uniqueId val="{00000002-3E46-B44F-887C-BF4E9EA1F81E}"/>
            </c:ext>
          </c:extLst>
        </c:ser>
        <c:dLbls>
          <c:dLblPos val="ctr"/>
          <c:showLegendKey val="0"/>
          <c:showVal val="1"/>
          <c:showCatName val="0"/>
          <c:showSerName val="0"/>
          <c:showPercent val="0"/>
          <c:showBubbleSize val="0"/>
        </c:dLbls>
        <c:gapWidth val="150"/>
        <c:overlap val="100"/>
        <c:axId val="1842533744"/>
        <c:axId val="1853309440"/>
      </c:barChart>
      <c:catAx>
        <c:axId val="1842533744"/>
        <c:scaling>
          <c:orientation val="minMax"/>
        </c:scaling>
        <c:delete val="1"/>
        <c:axPos val="l"/>
        <c:majorTickMark val="none"/>
        <c:minorTickMark val="none"/>
        <c:tickLblPos val="nextTo"/>
        <c:crossAx val="1853309440"/>
        <c:crosses val="autoZero"/>
        <c:auto val="1"/>
        <c:lblAlgn val="ctr"/>
        <c:lblOffset val="100"/>
        <c:noMultiLvlLbl val="0"/>
      </c:catAx>
      <c:valAx>
        <c:axId val="1853309440"/>
        <c:scaling>
          <c:orientation val="minMax"/>
        </c:scaling>
        <c:delete val="1"/>
        <c:axPos val="b"/>
        <c:numFmt formatCode="General" sourceLinked="1"/>
        <c:majorTickMark val="none"/>
        <c:minorTickMark val="none"/>
        <c:tickLblPos val="nextTo"/>
        <c:crossAx val="1842533744"/>
        <c:crosses val="autoZero"/>
        <c:crossBetween val="between"/>
      </c:valAx>
      <c:spPr>
        <a:noFill/>
        <a:ln>
          <a:noFill/>
        </a:ln>
        <a:effectLst/>
      </c:spPr>
    </c:plotArea>
    <c:legend>
      <c:legendPos val="t"/>
      <c:layout>
        <c:manualLayout>
          <c:xMode val="edge"/>
          <c:yMode val="edge"/>
          <c:x val="0"/>
          <c:y val="0.38271112594779932"/>
          <c:w val="0.69701519168524673"/>
          <c:h val="0.1178635262645997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05478891929791"/>
          <c:y val="0.43012035995500564"/>
          <c:w val="0.65164221262846833"/>
          <c:h val="0.5149344264894780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EF-F745-B507-523BC26246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EF-F745-B507-523BC26246F8}"/>
              </c:ext>
            </c:extLst>
          </c:dPt>
          <c:cat>
            <c:strRef>
              <c:f>Workings!$G$4:$G$5</c:f>
              <c:strCache>
                <c:ptCount val="2"/>
                <c:pt idx="0">
                  <c:v>Days completed</c:v>
                </c:pt>
                <c:pt idx="1">
                  <c:v>Days remaining</c:v>
                </c:pt>
              </c:strCache>
            </c:strRef>
          </c:cat>
          <c:val>
            <c:numRef>
              <c:f>Workings!$H$4:$H$5</c:f>
              <c:numCache>
                <c:formatCode>0%</c:formatCode>
                <c:ptCount val="2"/>
                <c:pt idx="0">
                  <c:v>0.42105263157894735</c:v>
                </c:pt>
                <c:pt idx="1">
                  <c:v>0.57894736842105265</c:v>
                </c:pt>
              </c:numCache>
            </c:numRef>
          </c:val>
          <c:extLst>
            <c:ext xmlns:c16="http://schemas.microsoft.com/office/drawing/2014/chart" uri="{C3380CC4-5D6E-409C-BE32-E72D297353CC}">
              <c16:uniqueId val="{00000004-D6EF-F745-B507-523BC26246F8}"/>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altLang="zh-CN" sz="1600">
                <a:solidFill>
                  <a:schemeClr val="bg1"/>
                </a:solidFill>
              </a:rPr>
              <a:t>Budget</a:t>
            </a:r>
            <a:r>
              <a:rPr lang="zh-CN" altLang="en-US" sz="1600">
                <a:solidFill>
                  <a:schemeClr val="bg1"/>
                </a:solidFill>
              </a:rPr>
              <a:t> </a:t>
            </a:r>
            <a:r>
              <a:rPr lang="en-US" altLang="zh-CN" sz="1600">
                <a:solidFill>
                  <a:schemeClr val="bg1"/>
                </a:solidFill>
              </a:rPr>
              <a:t>Spent</a:t>
            </a:r>
          </a:p>
        </c:rich>
      </c:tx>
      <c:layout>
        <c:manualLayout>
          <c:xMode val="edge"/>
          <c:yMode val="edge"/>
          <c:x val="7.9246508178918734E-2"/>
          <c:y val="0.1277777405139281"/>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14877801902827636"/>
          <c:y val="0.39756652156123606"/>
          <c:w val="0.71354593175853021"/>
          <c:h val="0.51720121471257585"/>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C5-3342-B4D8-72F8D7122C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C5-3342-B4D8-72F8D7122C47}"/>
              </c:ext>
            </c:extLst>
          </c:dPt>
          <c:val>
            <c:numRef>
              <c:f>Workings!$L$5:$M$5</c:f>
              <c:numCache>
                <c:formatCode>0%</c:formatCode>
                <c:ptCount val="2"/>
                <c:pt idx="0">
                  <c:v>0.42347250571210965</c:v>
                </c:pt>
                <c:pt idx="1">
                  <c:v>0.57652749428789041</c:v>
                </c:pt>
              </c:numCache>
            </c:numRef>
          </c:val>
          <c:extLst>
            <c:ext xmlns:c16="http://schemas.microsoft.com/office/drawing/2014/chart" uri="{C3380CC4-5D6E-409C-BE32-E72D297353CC}">
              <c16:uniqueId val="{00000004-34C5-3342-B4D8-72F8D7122C47}"/>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[PM.xlsx]Workings!PivotTable4</c:name>
    <c:fmtId val="2"/>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altLang="zh-CN" sz="1600">
                <a:solidFill>
                  <a:schemeClr val="bg1"/>
                </a:solidFill>
              </a:rPr>
              <a:t>Budget</a:t>
            </a:r>
            <a:r>
              <a:rPr lang="zh-CN" altLang="en-US" sz="1600">
                <a:solidFill>
                  <a:schemeClr val="bg1"/>
                </a:solidFill>
              </a:rPr>
              <a:t> </a:t>
            </a:r>
            <a:r>
              <a:rPr lang="en-US" altLang="zh-CN" sz="1600">
                <a:solidFill>
                  <a:schemeClr val="bg1"/>
                </a:solidFill>
              </a:rPr>
              <a:t>VS</a:t>
            </a:r>
            <a:r>
              <a:rPr lang="zh-CN" altLang="en-US" sz="1600">
                <a:solidFill>
                  <a:schemeClr val="bg1"/>
                </a:solidFill>
              </a:rPr>
              <a:t> </a:t>
            </a:r>
            <a:r>
              <a:rPr lang="en-US" altLang="zh-CN" sz="1600">
                <a:solidFill>
                  <a:schemeClr val="bg1"/>
                </a:solidFill>
              </a:rPr>
              <a:t>Actual</a:t>
            </a:r>
          </a:p>
        </c:rich>
      </c:tx>
      <c:layout>
        <c:manualLayout>
          <c:xMode val="edge"/>
          <c:yMode val="edge"/>
          <c:x val="6.1072741966576215E-2"/>
          <c:y val="7.5585789871504161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3.6132768990866558E-2"/>
          <c:y val="0.46727295306269984"/>
          <c:w val="0.9115676983452019"/>
          <c:h val="0.45819838348972586"/>
        </c:manualLayout>
      </c:layout>
      <c:barChart>
        <c:barDir val="bar"/>
        <c:grouping val="clustered"/>
        <c:varyColors val="0"/>
        <c:ser>
          <c:idx val="0"/>
          <c:order val="0"/>
          <c:tx>
            <c:strRef>
              <c:f>Workings!$L$3</c:f>
              <c:strCache>
                <c:ptCount val="1"/>
                <c:pt idx="0">
                  <c:v>Actual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Workings!$L$4</c:f>
              <c:strCache>
                <c:ptCount val="1"/>
                <c:pt idx="0">
                  <c:v>Total</c:v>
                </c:pt>
              </c:strCache>
            </c:strRef>
          </c:cat>
          <c:val>
            <c:numRef>
              <c:f>Workings!$L$4</c:f>
              <c:numCache>
                <c:formatCode>0.0,,\M;#,#00,,\M</c:formatCode>
                <c:ptCount val="1"/>
                <c:pt idx="0">
                  <c:v>8340291</c:v>
                </c:pt>
              </c:numCache>
            </c:numRef>
          </c:val>
          <c:extLst>
            <c:ext xmlns:c16="http://schemas.microsoft.com/office/drawing/2014/chart" uri="{C3380CC4-5D6E-409C-BE32-E72D297353CC}">
              <c16:uniqueId val="{00000000-1781-9546-8F2F-A38EAAF62F23}"/>
            </c:ext>
          </c:extLst>
        </c:ser>
        <c:ser>
          <c:idx val="1"/>
          <c:order val="1"/>
          <c:tx>
            <c:strRef>
              <c:f>Workings!$M$3</c:f>
              <c:strCache>
                <c:ptCount val="1"/>
                <c:pt idx="0">
                  <c:v>Budget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Workings!$L$4</c:f>
              <c:strCache>
                <c:ptCount val="1"/>
                <c:pt idx="0">
                  <c:v>Total</c:v>
                </c:pt>
              </c:strCache>
            </c:strRef>
          </c:cat>
          <c:val>
            <c:numRef>
              <c:f>Workings!$M$4</c:f>
              <c:numCache>
                <c:formatCode>0.0,,\M;0.0,,\M</c:formatCode>
                <c:ptCount val="1"/>
                <c:pt idx="0">
                  <c:v>19695000</c:v>
                </c:pt>
              </c:numCache>
            </c:numRef>
          </c:val>
          <c:extLst>
            <c:ext xmlns:c16="http://schemas.microsoft.com/office/drawing/2014/chart" uri="{C3380CC4-5D6E-409C-BE32-E72D297353CC}">
              <c16:uniqueId val="{00000001-1781-9546-8F2F-A38EAAF62F23}"/>
            </c:ext>
          </c:extLst>
        </c:ser>
        <c:dLbls>
          <c:showLegendKey val="0"/>
          <c:showVal val="1"/>
          <c:showCatName val="0"/>
          <c:showSerName val="0"/>
          <c:showPercent val="0"/>
          <c:showBubbleSize val="0"/>
        </c:dLbls>
        <c:gapWidth val="0"/>
        <c:overlap val="-30"/>
        <c:axId val="1607641136"/>
        <c:axId val="1607680880"/>
      </c:barChart>
      <c:catAx>
        <c:axId val="1607641136"/>
        <c:scaling>
          <c:orientation val="minMax"/>
        </c:scaling>
        <c:delete val="1"/>
        <c:axPos val="l"/>
        <c:numFmt formatCode="General" sourceLinked="1"/>
        <c:majorTickMark val="none"/>
        <c:minorTickMark val="none"/>
        <c:tickLblPos val="nextTo"/>
        <c:crossAx val="1607680880"/>
        <c:crosses val="autoZero"/>
        <c:auto val="1"/>
        <c:lblAlgn val="ctr"/>
        <c:lblOffset val="100"/>
        <c:noMultiLvlLbl val="0"/>
      </c:catAx>
      <c:valAx>
        <c:axId val="1607680880"/>
        <c:scaling>
          <c:orientation val="minMax"/>
        </c:scaling>
        <c:delete val="1"/>
        <c:axPos val="b"/>
        <c:numFmt formatCode="0.0,,\M;#,#00,,\M" sourceLinked="1"/>
        <c:majorTickMark val="none"/>
        <c:minorTickMark val="none"/>
        <c:tickLblPos val="nextTo"/>
        <c:crossAx val="160764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15" fmlaLink="Workings!$O$4" horiz="1" max="30" noThreeD="1" page="7" val="3"/>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819854</xdr:colOff>
      <xdr:row>0</xdr:row>
      <xdr:rowOff>82825</xdr:rowOff>
    </xdr:from>
    <xdr:to>
      <xdr:col>18</xdr:col>
      <xdr:colOff>451556</xdr:colOff>
      <xdr:row>5</xdr:row>
      <xdr:rowOff>41413</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0</xdr:row>
      <xdr:rowOff>0</xdr:rowOff>
    </xdr:from>
    <xdr:to>
      <xdr:col>13</xdr:col>
      <xdr:colOff>0</xdr:colOff>
      <xdr:row>5</xdr:row>
      <xdr:rowOff>82826</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436218</xdr:colOff>
      <xdr:row>0</xdr:row>
      <xdr:rowOff>486220</xdr:rowOff>
    </xdr:from>
    <xdr:to>
      <xdr:col>12</xdr:col>
      <xdr:colOff>436217</xdr:colOff>
      <xdr:row>5</xdr:row>
      <xdr:rowOff>169332</xdr:rowOff>
    </xdr:to>
    <xdr:sp macro="" textlink="Workings!H4">
      <xdr:nvSpPr>
        <xdr:cNvPr id="6" name="TextBox 5">
          <a:extLst>
            <a:ext uri="{FF2B5EF4-FFF2-40B4-BE49-F238E27FC236}">
              <a16:creationId xmlns:a16="http://schemas.microsoft.com/office/drawing/2014/main" id="{00000000-0008-0000-0000-000006000000}"/>
            </a:ext>
          </a:extLst>
        </xdr:cNvPr>
        <xdr:cNvSpPr txBox="1"/>
      </xdr:nvSpPr>
      <xdr:spPr>
        <a:xfrm>
          <a:off x="9547088" y="486220"/>
          <a:ext cx="828259" cy="10635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5B31F9-6A26-A548-A4CE-52CEAA5D1DE1}" type="TxLink">
            <a:rPr lang="en-US" sz="1600" b="0" i="0" u="none" strike="noStrike">
              <a:solidFill>
                <a:schemeClr val="bg2">
                  <a:lumMod val="50000"/>
                </a:schemeClr>
              </a:solidFill>
              <a:latin typeface="Calibri"/>
              <a:cs typeface="Calibri"/>
            </a:rPr>
            <a:pPr algn="ctr"/>
            <a:t>42%</a:t>
          </a:fld>
          <a:endParaRPr lang="en-US" sz="1400">
            <a:solidFill>
              <a:schemeClr val="bg2">
                <a:lumMod val="50000"/>
              </a:schemeClr>
            </a:solidFill>
          </a:endParaRPr>
        </a:p>
      </xdr:txBody>
    </xdr:sp>
    <xdr:clientData/>
  </xdr:twoCellAnchor>
  <xdr:twoCellAnchor>
    <xdr:from>
      <xdr:col>18</xdr:col>
      <xdr:colOff>0</xdr:colOff>
      <xdr:row>0</xdr:row>
      <xdr:rowOff>0</xdr:rowOff>
    </xdr:from>
    <xdr:to>
      <xdr:col>19</xdr:col>
      <xdr:colOff>690216</xdr:colOff>
      <xdr:row>5</xdr:row>
      <xdr:rowOff>110435</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819854</xdr:colOff>
      <xdr:row>0</xdr:row>
      <xdr:rowOff>0</xdr:rowOff>
    </xdr:from>
    <xdr:to>
      <xdr:col>23</xdr:col>
      <xdr:colOff>649111</xdr:colOff>
      <xdr:row>4</xdr:row>
      <xdr:rowOff>179456</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475545</xdr:colOff>
      <xdr:row>1</xdr:row>
      <xdr:rowOff>38101</xdr:rowOff>
    </xdr:from>
    <xdr:to>
      <xdr:col>10</xdr:col>
      <xdr:colOff>679788</xdr:colOff>
      <xdr:row>4</xdr:row>
      <xdr:rowOff>66323</xdr:rowOff>
    </xdr:to>
    <mc:AlternateContent xmlns:mc="http://schemas.openxmlformats.org/markup-compatibility/2006" xmlns:a14="http://schemas.microsoft.com/office/drawing/2010/main">
      <mc:Choice Requires="a14">
        <xdr:graphicFrame macro="">
          <xdr:nvGraphicFramePr>
            <xdr:cNvPr id="9" name="Project">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mlns="">
        <xdr:sp macro="" textlink="">
          <xdr:nvSpPr>
            <xdr:cNvPr id="0" name=""/>
            <xdr:cNvSpPr>
              <a:spLocks noTextEdit="1"/>
            </xdr:cNvSpPr>
          </xdr:nvSpPr>
          <xdr:spPr>
            <a:xfrm>
              <a:off x="5445110" y="590275"/>
              <a:ext cx="3627721" cy="649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38101</xdr:rowOff>
    </xdr:from>
    <xdr:to>
      <xdr:col>6</xdr:col>
      <xdr:colOff>423333</xdr:colOff>
      <xdr:row>4</xdr:row>
      <xdr:rowOff>67226</xdr:rowOff>
    </xdr:to>
    <mc:AlternateContent xmlns:mc="http://schemas.openxmlformats.org/markup-compatibility/2006" xmlns:a14="http://schemas.microsoft.com/office/drawing/2010/main">
      <mc:Choice Requires="a14">
        <xdr:graphicFrame macro="">
          <xdr:nvGraphicFramePr>
            <xdr:cNvPr id="10" name="Manager">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0" y="590275"/>
              <a:ext cx="5392898" cy="6503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8</xdr:col>
          <xdr:colOff>12700</xdr:colOff>
          <xdr:row>0</xdr:row>
          <xdr:rowOff>165100</xdr:rowOff>
        </xdr:from>
        <xdr:to>
          <xdr:col>11</xdr:col>
          <xdr:colOff>76200</xdr:colOff>
          <xdr:row>0</xdr:row>
          <xdr:rowOff>406400</xdr:rowOff>
        </xdr:to>
        <xdr:sp macro="" textlink="">
          <xdr:nvSpPr>
            <xdr:cNvPr id="3073" name="Scroll Bar 1" hidden="1">
              <a:extLst>
                <a:ext uri="{63B3BB69-23CF-44E3-9099-C40C66FF867C}">
                  <a14:compatExt spid="_x0000_s3073"/>
                </a:ext>
                <a:ext uri="{FF2B5EF4-FFF2-40B4-BE49-F238E27FC236}">
                  <a16:creationId xmlns:a16="http://schemas.microsoft.com/office/drawing/2014/main" id="{00000000-0008-0000-0000-00000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c:userShapes xmlns:c="http://schemas.openxmlformats.org/drawingml/2006/chart">
  <cdr:relSizeAnchor xmlns:cdr="http://schemas.openxmlformats.org/drawingml/2006/chartDrawing">
    <cdr:from>
      <cdr:x>0.26345</cdr:x>
      <cdr:y>0.41983</cdr:y>
    </cdr:from>
    <cdr:to>
      <cdr:x>0.74531</cdr:x>
      <cdr:y>0.88279</cdr:y>
    </cdr:to>
    <cdr:sp macro="" textlink="Workings!$L$5">
      <cdr:nvSpPr>
        <cdr:cNvPr id="7" name="TextBox 6">
          <a:extLst xmlns:a="http://schemas.openxmlformats.org/drawingml/2006/main">
            <a:ext uri="{FF2B5EF4-FFF2-40B4-BE49-F238E27FC236}">
              <a16:creationId xmlns:a16="http://schemas.microsoft.com/office/drawing/2014/main" id="{7DCC0F76-447D-C048-89F5-8AE957040763}"/>
            </a:ext>
          </a:extLst>
        </cdr:cNvPr>
        <cdr:cNvSpPr txBox="1"/>
      </cdr:nvSpPr>
      <cdr:spPr>
        <a:xfrm xmlns:a="http://schemas.openxmlformats.org/drawingml/2006/main">
          <a:off x="400041" y="625914"/>
          <a:ext cx="731694" cy="690213"/>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11787861-1F54-8940-8D0D-0DD8D21F182E}" type="TxLink">
            <a:rPr lang="en-US" sz="1600" b="0" i="0" u="none" strike="noStrike">
              <a:solidFill>
                <a:schemeClr val="bg1">
                  <a:lumMod val="50000"/>
                </a:schemeClr>
              </a:solidFill>
              <a:latin typeface="Calibri"/>
              <a:cs typeface="Calibri"/>
            </a:rPr>
            <a:pPr algn="ctr"/>
            <a:t>42%</a:t>
          </a:fld>
          <a:endParaRPr lang="en-US" sz="1400">
            <a:solidFill>
              <a:schemeClr val="bg1">
                <a:lumMod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映虹 刘" refreshedDate="44051.529064120368" createdVersion="6" refreshedVersion="6" minRefreshableVersion="3" recordCount="40" xr:uid="{81B5DCA1-D80D-F24C-B44A-10AF467A761E}">
  <cacheSource type="worksheet">
    <worksheetSource name="Table1"/>
  </cacheSource>
  <cacheFields count="10">
    <cacheField name="Project" numFmtId="0">
      <sharedItems count="5">
        <s v="Gemini"/>
        <s v="Orion"/>
        <s v="Vega"/>
        <s v="Delta"/>
        <s v="Alpha"/>
      </sharedItems>
    </cacheField>
    <cacheField name="Task" numFmtId="0">
      <sharedItems count="10">
        <s v="Task 1"/>
        <s v="Task 2"/>
        <s v="Task 3"/>
        <s v="Task 4"/>
        <s v="Task 5"/>
        <s v="Task 6"/>
        <s v="Task 7"/>
        <s v="Task 8"/>
        <s v="Task 9"/>
        <s v="Task 10"/>
      </sharedItems>
    </cacheField>
    <cacheField name="Manager" numFmtId="0">
      <sharedItems count="5">
        <s v="Hirsch"/>
        <s v="Samora"/>
        <s v="McFay"/>
        <s v="Wood"/>
        <s v="Ladd"/>
      </sharedItems>
    </cacheField>
    <cacheField name="Start Date" numFmtId="14">
      <sharedItems containsSemiMixedTypes="0" containsNonDate="0" containsDate="1" containsString="0" minDate="2020-02-17T00:00:00" maxDate="2020-03-03T00:00:00" count="11">
        <d v="2020-02-17T00:00:00"/>
        <d v="2020-02-18T00:00:00"/>
        <d v="2020-02-21T00:00:00"/>
        <d v="2020-02-20T00:00:00"/>
        <d v="2020-02-24T00:00:00"/>
        <d v="2020-02-25T00:00:00"/>
        <d v="2020-02-27T00:00:00"/>
        <d v="2020-02-26T00:00:00"/>
        <d v="2020-02-28T00:00:00"/>
        <d v="2020-03-02T00:00:00"/>
        <d v="2020-02-19T00:00:00"/>
      </sharedItems>
    </cacheField>
    <cacheField name="Duration" numFmtId="0">
      <sharedItems containsSemiMixedTypes="0" containsString="0" containsNumber="1" containsInteger="1" minValue="3" maxValue="10" count="8">
        <n v="5"/>
        <n v="6"/>
        <n v="10"/>
        <n v="9"/>
        <n v="4"/>
        <n v="7"/>
        <n v="8"/>
        <n v="3"/>
      </sharedItems>
    </cacheField>
    <cacheField name="End Date" numFmtId="14">
      <sharedItems containsSemiMixedTypes="0" containsNonDate="0" containsDate="1" containsString="0" minDate="2020-02-19T00:00:00" maxDate="2020-03-14T00:00:00" count="15">
        <d v="2020-02-21T00:00:00"/>
        <d v="2020-02-24T00:00:00"/>
        <d v="2020-03-02T00:00:00"/>
        <d v="2020-03-04T00:00:00"/>
        <d v="2020-02-20T00:00:00"/>
        <d v="2020-02-27T00:00:00"/>
        <d v="2020-02-28T00:00:00"/>
        <d v="2020-03-05T00:00:00"/>
        <d v="2020-02-26T00:00:00"/>
        <d v="2020-03-06T00:00:00"/>
        <d v="2020-02-19T00:00:00"/>
        <d v="2020-03-03T00:00:00"/>
        <d v="2020-03-12T00:00:00"/>
        <d v="2020-03-13T00:00:00"/>
        <d v="2020-03-10T00:00:00"/>
      </sharedItems>
    </cacheField>
    <cacheField name="Days completed" numFmtId="3">
      <sharedItems containsSemiMixedTypes="0" containsString="0" containsNumber="1" containsInteger="1" minValue="0" maxValue="8" count="8">
        <n v="2"/>
        <n v="3"/>
        <n v="4"/>
        <n v="1"/>
        <n v="0"/>
        <n v="7"/>
        <n v="5"/>
        <n v="8"/>
      </sharedItems>
    </cacheField>
    <cacheField name="Progress" numFmtId="9">
      <sharedItems containsSemiMixedTypes="0" containsString="0" containsNumber="1" minValue="0" maxValue="1" count="19">
        <n v="0.4"/>
        <n v="0.5"/>
        <n v="0.33333333333333331"/>
        <n v="0.25"/>
        <n v="0"/>
        <n v="0.42857142857142855"/>
        <n v="0.1111111111111111"/>
        <n v="1"/>
        <n v="0.44444444444444442"/>
        <n v="0.83333333333333337"/>
        <n v="0.8"/>
        <n v="0.2857142857142857"/>
        <n v="0.66666666666666663"/>
        <n v="0.88888888888888884"/>
        <n v="0.2"/>
        <n v="0.625"/>
        <n v="0.3"/>
        <n v="0.375"/>
        <n v="0.6"/>
      </sharedItems>
    </cacheField>
    <cacheField name="Budget" numFmtId="3">
      <sharedItems containsSemiMixedTypes="0" containsString="0" containsNumber="1" containsInteger="1" minValue="50000" maxValue="990000" count="40">
        <n v="218000"/>
        <n v="393000"/>
        <n v="86000"/>
        <n v="732000"/>
        <n v="492000"/>
        <n v="188000"/>
        <n v="180000"/>
        <n v="582000"/>
        <n v="562000"/>
        <n v="416000"/>
        <n v="293000"/>
        <n v="224000"/>
        <n v="978000"/>
        <n v="932000"/>
        <n v="854000"/>
        <n v="81000"/>
        <n v="169000"/>
        <n v="61000"/>
        <n v="645000"/>
        <n v="68000"/>
        <n v="839000"/>
        <n v="729000"/>
        <n v="826000"/>
        <n v="895000"/>
        <n v="341000"/>
        <n v="787000"/>
        <n v="228000"/>
        <n v="147000"/>
        <n v="338000"/>
        <n v="857000"/>
        <n v="602000"/>
        <n v="990000"/>
        <n v="96000"/>
        <n v="513000"/>
        <n v="616000"/>
        <n v="817000"/>
        <n v="372000"/>
        <n v="50000"/>
        <n v="807000"/>
        <n v="691000"/>
      </sharedItems>
    </cacheField>
    <cacheField name="Actual" numFmtId="3">
      <sharedItems containsSemiMixedTypes="0" containsString="0" containsNumber="1" containsInteger="1" minValue="0" maxValue="807069"/>
    </cacheField>
  </cacheFields>
  <extLst>
    <ext xmlns:x14="http://schemas.microsoft.com/office/spreadsheetml/2009/9/main" uri="{725AE2AE-9491-48be-B2B4-4EB974FC3084}">
      <x14:pivotCacheDefinition pivotCacheId="21104980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x v="0"/>
    <n v="97337"/>
  </r>
  <r>
    <x v="0"/>
    <x v="1"/>
    <x v="1"/>
    <x v="0"/>
    <x v="1"/>
    <x v="1"/>
    <x v="1"/>
    <x v="1"/>
    <x v="1"/>
    <n v="177440"/>
  </r>
  <r>
    <x v="0"/>
    <x v="2"/>
    <x v="2"/>
    <x v="1"/>
    <x v="2"/>
    <x v="2"/>
    <x v="2"/>
    <x v="0"/>
    <x v="2"/>
    <n v="31046"/>
  </r>
  <r>
    <x v="0"/>
    <x v="3"/>
    <x v="3"/>
    <x v="2"/>
    <x v="3"/>
    <x v="3"/>
    <x v="1"/>
    <x v="2"/>
    <x v="3"/>
    <n v="261324"/>
  </r>
  <r>
    <x v="0"/>
    <x v="4"/>
    <x v="4"/>
    <x v="0"/>
    <x v="4"/>
    <x v="4"/>
    <x v="3"/>
    <x v="3"/>
    <x v="4"/>
    <n v="116850"/>
  </r>
  <r>
    <x v="0"/>
    <x v="5"/>
    <x v="0"/>
    <x v="3"/>
    <x v="1"/>
    <x v="5"/>
    <x v="4"/>
    <x v="4"/>
    <x v="5"/>
    <n v="0"/>
  </r>
  <r>
    <x v="0"/>
    <x v="6"/>
    <x v="1"/>
    <x v="3"/>
    <x v="5"/>
    <x v="6"/>
    <x v="1"/>
    <x v="5"/>
    <x v="6"/>
    <n v="79380"/>
  </r>
  <r>
    <x v="0"/>
    <x v="7"/>
    <x v="2"/>
    <x v="4"/>
    <x v="0"/>
    <x v="6"/>
    <x v="0"/>
    <x v="0"/>
    <x v="7"/>
    <n v="195231"/>
  </r>
  <r>
    <x v="0"/>
    <x v="8"/>
    <x v="3"/>
    <x v="4"/>
    <x v="3"/>
    <x v="7"/>
    <x v="3"/>
    <x v="6"/>
    <x v="8"/>
    <n v="74746"/>
  </r>
  <r>
    <x v="0"/>
    <x v="9"/>
    <x v="4"/>
    <x v="4"/>
    <x v="1"/>
    <x v="2"/>
    <x v="1"/>
    <x v="1"/>
    <x v="9"/>
    <n v="175015"/>
  </r>
  <r>
    <x v="1"/>
    <x v="0"/>
    <x v="0"/>
    <x v="1"/>
    <x v="5"/>
    <x v="8"/>
    <x v="5"/>
    <x v="7"/>
    <x v="10"/>
    <n v="273001"/>
  </r>
  <r>
    <x v="1"/>
    <x v="1"/>
    <x v="1"/>
    <x v="0"/>
    <x v="3"/>
    <x v="5"/>
    <x v="2"/>
    <x v="8"/>
    <x v="11"/>
    <n v="57910"/>
  </r>
  <r>
    <x v="1"/>
    <x v="2"/>
    <x v="2"/>
    <x v="1"/>
    <x v="6"/>
    <x v="5"/>
    <x v="4"/>
    <x v="4"/>
    <x v="12"/>
    <n v="0"/>
  </r>
  <r>
    <x v="1"/>
    <x v="3"/>
    <x v="3"/>
    <x v="3"/>
    <x v="5"/>
    <x v="6"/>
    <x v="1"/>
    <x v="5"/>
    <x v="13"/>
    <n v="379157"/>
  </r>
  <r>
    <x v="1"/>
    <x v="4"/>
    <x v="4"/>
    <x v="2"/>
    <x v="4"/>
    <x v="8"/>
    <x v="3"/>
    <x v="3"/>
    <x v="14"/>
    <n v="322812"/>
  </r>
  <r>
    <x v="1"/>
    <x v="5"/>
    <x v="0"/>
    <x v="2"/>
    <x v="1"/>
    <x v="6"/>
    <x v="1"/>
    <x v="1"/>
    <x v="15"/>
    <n v="38461"/>
  </r>
  <r>
    <x v="1"/>
    <x v="6"/>
    <x v="1"/>
    <x v="4"/>
    <x v="1"/>
    <x v="2"/>
    <x v="6"/>
    <x v="9"/>
    <x v="16"/>
    <n v="136468"/>
  </r>
  <r>
    <x v="1"/>
    <x v="7"/>
    <x v="2"/>
    <x v="5"/>
    <x v="4"/>
    <x v="6"/>
    <x v="3"/>
    <x v="3"/>
    <x v="17"/>
    <n v="12078"/>
  </r>
  <r>
    <x v="1"/>
    <x v="8"/>
    <x v="3"/>
    <x v="6"/>
    <x v="5"/>
    <x v="9"/>
    <x v="1"/>
    <x v="5"/>
    <x v="18"/>
    <n v="273048"/>
  </r>
  <r>
    <x v="1"/>
    <x v="9"/>
    <x v="4"/>
    <x v="0"/>
    <x v="7"/>
    <x v="10"/>
    <x v="1"/>
    <x v="7"/>
    <x v="19"/>
    <n v="64987"/>
  </r>
  <r>
    <x v="2"/>
    <x v="0"/>
    <x v="0"/>
    <x v="0"/>
    <x v="2"/>
    <x v="6"/>
    <x v="6"/>
    <x v="1"/>
    <x v="20"/>
    <n v="406974"/>
  </r>
  <r>
    <x v="2"/>
    <x v="1"/>
    <x v="1"/>
    <x v="2"/>
    <x v="0"/>
    <x v="5"/>
    <x v="2"/>
    <x v="10"/>
    <x v="21"/>
    <n v="487139"/>
  </r>
  <r>
    <x v="2"/>
    <x v="2"/>
    <x v="2"/>
    <x v="4"/>
    <x v="5"/>
    <x v="11"/>
    <x v="1"/>
    <x v="5"/>
    <x v="22"/>
    <n v="298186"/>
  </r>
  <r>
    <x v="2"/>
    <x v="3"/>
    <x v="3"/>
    <x v="7"/>
    <x v="5"/>
    <x v="7"/>
    <x v="0"/>
    <x v="11"/>
    <x v="23"/>
    <n v="280583"/>
  </r>
  <r>
    <x v="2"/>
    <x v="4"/>
    <x v="4"/>
    <x v="8"/>
    <x v="7"/>
    <x v="11"/>
    <x v="0"/>
    <x v="12"/>
    <x v="24"/>
    <n v="129785"/>
  </r>
  <r>
    <x v="3"/>
    <x v="0"/>
    <x v="0"/>
    <x v="9"/>
    <x v="3"/>
    <x v="12"/>
    <x v="7"/>
    <x v="13"/>
    <x v="25"/>
    <n v="727188"/>
  </r>
  <r>
    <x v="3"/>
    <x v="1"/>
    <x v="1"/>
    <x v="9"/>
    <x v="2"/>
    <x v="13"/>
    <x v="0"/>
    <x v="14"/>
    <x v="26"/>
    <n v="47880"/>
  </r>
  <r>
    <x v="3"/>
    <x v="2"/>
    <x v="2"/>
    <x v="0"/>
    <x v="4"/>
    <x v="4"/>
    <x v="4"/>
    <x v="4"/>
    <x v="27"/>
    <n v="0"/>
  </r>
  <r>
    <x v="3"/>
    <x v="3"/>
    <x v="3"/>
    <x v="10"/>
    <x v="6"/>
    <x v="6"/>
    <x v="6"/>
    <x v="15"/>
    <x v="28"/>
    <n v="205123"/>
  </r>
  <r>
    <x v="3"/>
    <x v="4"/>
    <x v="4"/>
    <x v="4"/>
    <x v="2"/>
    <x v="9"/>
    <x v="1"/>
    <x v="16"/>
    <x v="29"/>
    <n v="305949"/>
  </r>
  <r>
    <x v="3"/>
    <x v="5"/>
    <x v="0"/>
    <x v="5"/>
    <x v="1"/>
    <x v="11"/>
    <x v="1"/>
    <x v="1"/>
    <x v="30"/>
    <n v="322371"/>
  </r>
  <r>
    <x v="3"/>
    <x v="6"/>
    <x v="1"/>
    <x v="5"/>
    <x v="4"/>
    <x v="6"/>
    <x v="0"/>
    <x v="1"/>
    <x v="31"/>
    <n v="451440"/>
  </r>
  <r>
    <x v="4"/>
    <x v="0"/>
    <x v="2"/>
    <x v="8"/>
    <x v="6"/>
    <x v="14"/>
    <x v="1"/>
    <x v="17"/>
    <x v="32"/>
    <n v="32256"/>
  </r>
  <r>
    <x v="4"/>
    <x v="1"/>
    <x v="3"/>
    <x v="9"/>
    <x v="3"/>
    <x v="12"/>
    <x v="2"/>
    <x v="8"/>
    <x v="33"/>
    <n v="226233"/>
  </r>
  <r>
    <x v="4"/>
    <x v="2"/>
    <x v="4"/>
    <x v="3"/>
    <x v="0"/>
    <x v="8"/>
    <x v="1"/>
    <x v="18"/>
    <x v="34"/>
    <n v="401579"/>
  </r>
  <r>
    <x v="4"/>
    <x v="3"/>
    <x v="0"/>
    <x v="10"/>
    <x v="7"/>
    <x v="0"/>
    <x v="1"/>
    <x v="7"/>
    <x v="35"/>
    <n v="807069"/>
  </r>
  <r>
    <x v="4"/>
    <x v="4"/>
    <x v="1"/>
    <x v="2"/>
    <x v="5"/>
    <x v="2"/>
    <x v="1"/>
    <x v="5"/>
    <x v="36"/>
    <n v="173166"/>
  </r>
  <r>
    <x v="4"/>
    <x v="5"/>
    <x v="2"/>
    <x v="4"/>
    <x v="2"/>
    <x v="9"/>
    <x v="0"/>
    <x v="14"/>
    <x v="37"/>
    <n v="8400"/>
  </r>
  <r>
    <x v="4"/>
    <x v="6"/>
    <x v="3"/>
    <x v="4"/>
    <x v="2"/>
    <x v="9"/>
    <x v="1"/>
    <x v="16"/>
    <x v="38"/>
    <n v="262679"/>
  </r>
  <r>
    <x v="4"/>
    <x v="7"/>
    <x v="4"/>
    <x v="4"/>
    <x v="7"/>
    <x v="8"/>
    <x v="4"/>
    <x v="4"/>
    <x v="39"/>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463A2E-68EB-8F4A-8C8C-33BB1D40EE16}" name="PivotTable2" cacheId="1" applyNumberFormats="0" applyBorderFormats="0" applyFontFormats="0" applyPatternFormats="0" applyAlignmentFormats="0" applyWidthHeightFormats="1" dataCaption="Values" updatedVersion="6" minRefreshableVersion="3" showDrill="0" itemPrintTitles="1" createdVersion="6" indent="0" compact="0" compactData="0" multipleFieldFilters="0">
  <location ref="A6:J47" firstHeaderRow="0" firstDataRow="1" firstDataCol="8"/>
  <pivotFields count="10">
    <pivotField axis="axisRow" compact="0" outline="0" showAll="0" defaultSubtotal="0">
      <items count="5">
        <item x="4"/>
        <item x="3"/>
        <item x="0"/>
        <item x="1"/>
        <item x="2"/>
      </items>
    </pivotField>
    <pivotField axis="axisRow" compact="0" outline="0" showAll="0" defaultSubtotal="0">
      <items count="10">
        <item x="0"/>
        <item x="9"/>
        <item x="1"/>
        <item x="2"/>
        <item x="3"/>
        <item x="4"/>
        <item x="5"/>
        <item x="6"/>
        <item x="7"/>
        <item x="8"/>
      </items>
    </pivotField>
    <pivotField axis="axisRow" compact="0" outline="0" showAll="0" defaultSubtotal="0">
      <items count="5">
        <item x="0"/>
        <item x="4"/>
        <item x="2"/>
        <item x="1"/>
        <item x="3"/>
      </items>
    </pivotField>
    <pivotField axis="axisRow" compact="0" numFmtId="14" outline="0" showAll="0" defaultSubtotal="0">
      <items count="11">
        <item x="0"/>
        <item x="1"/>
        <item x="10"/>
        <item x="3"/>
        <item x="2"/>
        <item x="4"/>
        <item x="5"/>
        <item x="7"/>
        <item x="6"/>
        <item x="8"/>
        <item x="9"/>
      </items>
    </pivotField>
    <pivotField axis="axisRow" compact="0" outline="0" showAll="0" defaultSubtotal="0">
      <items count="8">
        <item x="7"/>
        <item x="4"/>
        <item x="0"/>
        <item x="1"/>
        <item x="5"/>
        <item x="6"/>
        <item x="3"/>
        <item x="2"/>
      </items>
    </pivotField>
    <pivotField axis="axisRow" compact="0" numFmtId="14" outline="0" showAll="0" defaultSubtotal="0">
      <items count="15">
        <item x="10"/>
        <item x="4"/>
        <item x="0"/>
        <item x="1"/>
        <item x="8"/>
        <item x="5"/>
        <item x="6"/>
        <item x="2"/>
        <item x="11"/>
        <item x="3"/>
        <item x="7"/>
        <item x="9"/>
        <item x="14"/>
        <item x="12"/>
        <item x="13"/>
      </items>
    </pivotField>
    <pivotField axis="axisRow" compact="0" numFmtId="3" outline="0" showAll="0" defaultSubtotal="0">
      <items count="8">
        <item x="4"/>
        <item x="3"/>
        <item x="0"/>
        <item x="1"/>
        <item x="2"/>
        <item x="6"/>
        <item x="5"/>
        <item x="7"/>
      </items>
    </pivotField>
    <pivotField axis="axisRow" compact="0" numFmtId="9" outline="0" showAll="0" defaultSubtotal="0">
      <items count="19">
        <item x="4"/>
        <item x="6"/>
        <item x="14"/>
        <item x="3"/>
        <item x="11"/>
        <item x="16"/>
        <item x="2"/>
        <item x="17"/>
        <item x="0"/>
        <item x="5"/>
        <item x="8"/>
        <item x="1"/>
        <item x="18"/>
        <item x="15"/>
        <item x="12"/>
        <item x="10"/>
        <item x="9"/>
        <item x="13"/>
        <item x="7"/>
      </items>
    </pivotField>
    <pivotField dataField="1" compact="0" numFmtId="3" outline="0" showAll="0" defaultSubtotal="0">
      <items count="40">
        <item x="37"/>
        <item x="17"/>
        <item x="19"/>
        <item x="15"/>
        <item x="2"/>
        <item x="32"/>
        <item x="27"/>
        <item x="16"/>
        <item x="6"/>
        <item x="5"/>
        <item x="0"/>
        <item x="11"/>
        <item x="26"/>
        <item x="10"/>
        <item x="28"/>
        <item x="24"/>
        <item x="36"/>
        <item x="1"/>
        <item x="9"/>
        <item x="4"/>
        <item x="33"/>
        <item x="8"/>
        <item x="7"/>
        <item x="30"/>
        <item x="34"/>
        <item x="18"/>
        <item x="39"/>
        <item x="21"/>
        <item x="3"/>
        <item x="25"/>
        <item x="38"/>
        <item x="35"/>
        <item x="22"/>
        <item x="20"/>
        <item x="14"/>
        <item x="29"/>
        <item x="23"/>
        <item x="13"/>
        <item x="12"/>
        <item x="31"/>
      </items>
    </pivotField>
    <pivotField dataField="1" compact="0" numFmtId="3" outline="0" showAll="0" defaultSubtotal="0"/>
  </pivotFields>
  <rowFields count="8">
    <field x="0"/>
    <field x="1"/>
    <field x="2"/>
    <field x="3"/>
    <field x="5"/>
    <field x="4"/>
    <field x="6"/>
    <field x="7"/>
  </rowFields>
  <rowItems count="41">
    <i>
      <x/>
      <x/>
      <x v="2"/>
      <x v="9"/>
      <x v="12"/>
      <x v="5"/>
      <x v="3"/>
      <x v="7"/>
    </i>
    <i r="1">
      <x v="2"/>
      <x v="4"/>
      <x v="10"/>
      <x v="13"/>
      <x v="6"/>
      <x v="4"/>
      <x v="10"/>
    </i>
    <i r="1">
      <x v="3"/>
      <x v="1"/>
      <x v="3"/>
      <x v="4"/>
      <x v="2"/>
      <x v="3"/>
      <x v="12"/>
    </i>
    <i r="1">
      <x v="4"/>
      <x/>
      <x v="2"/>
      <x v="2"/>
      <x/>
      <x v="3"/>
      <x v="18"/>
    </i>
    <i r="1">
      <x v="5"/>
      <x v="3"/>
      <x v="4"/>
      <x v="7"/>
      <x v="4"/>
      <x v="3"/>
      <x v="9"/>
    </i>
    <i r="1">
      <x v="6"/>
      <x v="2"/>
      <x v="5"/>
      <x v="11"/>
      <x v="7"/>
      <x v="2"/>
      <x v="2"/>
    </i>
    <i r="1">
      <x v="7"/>
      <x v="4"/>
      <x v="5"/>
      <x v="11"/>
      <x v="7"/>
      <x v="3"/>
      <x v="5"/>
    </i>
    <i r="1">
      <x v="8"/>
      <x v="1"/>
      <x v="5"/>
      <x v="4"/>
      <x/>
      <x/>
      <x/>
    </i>
    <i>
      <x v="1"/>
      <x/>
      <x/>
      <x v="10"/>
      <x v="13"/>
      <x v="6"/>
      <x v="7"/>
      <x v="17"/>
    </i>
    <i r="1">
      <x v="2"/>
      <x v="3"/>
      <x v="10"/>
      <x v="14"/>
      <x v="7"/>
      <x v="2"/>
      <x v="2"/>
    </i>
    <i r="1">
      <x v="3"/>
      <x v="2"/>
      <x/>
      <x v="1"/>
      <x v="1"/>
      <x/>
      <x/>
    </i>
    <i r="1">
      <x v="4"/>
      <x v="4"/>
      <x v="2"/>
      <x v="6"/>
      <x v="5"/>
      <x v="5"/>
      <x v="13"/>
    </i>
    <i r="1">
      <x v="5"/>
      <x v="1"/>
      <x v="5"/>
      <x v="11"/>
      <x v="7"/>
      <x v="3"/>
      <x v="5"/>
    </i>
    <i r="1">
      <x v="6"/>
      <x/>
      <x v="6"/>
      <x v="8"/>
      <x v="3"/>
      <x v="3"/>
      <x v="11"/>
    </i>
    <i r="1">
      <x v="7"/>
      <x v="3"/>
      <x v="6"/>
      <x v="6"/>
      <x v="1"/>
      <x v="2"/>
      <x v="11"/>
    </i>
    <i>
      <x v="2"/>
      <x/>
      <x/>
      <x/>
      <x v="2"/>
      <x v="2"/>
      <x v="2"/>
      <x v="8"/>
    </i>
    <i r="1">
      <x v="1"/>
      <x v="1"/>
      <x v="5"/>
      <x v="7"/>
      <x v="3"/>
      <x v="3"/>
      <x v="11"/>
    </i>
    <i r="1">
      <x v="2"/>
      <x v="3"/>
      <x/>
      <x v="3"/>
      <x v="3"/>
      <x v="3"/>
      <x v="11"/>
    </i>
    <i r="1">
      <x v="3"/>
      <x v="2"/>
      <x v="1"/>
      <x v="7"/>
      <x v="7"/>
      <x v="4"/>
      <x v="8"/>
    </i>
    <i r="1">
      <x v="4"/>
      <x v="4"/>
      <x v="4"/>
      <x v="9"/>
      <x v="6"/>
      <x v="3"/>
      <x v="6"/>
    </i>
    <i r="1">
      <x v="5"/>
      <x v="1"/>
      <x/>
      <x v="1"/>
      <x v="1"/>
      <x v="1"/>
      <x v="3"/>
    </i>
    <i r="1">
      <x v="6"/>
      <x/>
      <x v="3"/>
      <x v="5"/>
      <x v="3"/>
      <x/>
      <x/>
    </i>
    <i r="1">
      <x v="7"/>
      <x v="3"/>
      <x v="3"/>
      <x v="6"/>
      <x v="4"/>
      <x v="3"/>
      <x v="9"/>
    </i>
    <i r="1">
      <x v="8"/>
      <x v="2"/>
      <x v="5"/>
      <x v="6"/>
      <x v="2"/>
      <x v="2"/>
      <x v="8"/>
    </i>
    <i r="1">
      <x v="9"/>
      <x v="4"/>
      <x v="5"/>
      <x v="10"/>
      <x v="6"/>
      <x v="1"/>
      <x v="1"/>
    </i>
    <i>
      <x v="3"/>
      <x/>
      <x/>
      <x v="1"/>
      <x v="4"/>
      <x v="4"/>
      <x v="6"/>
      <x v="18"/>
    </i>
    <i r="1">
      <x v="1"/>
      <x v="1"/>
      <x/>
      <x/>
      <x/>
      <x v="3"/>
      <x v="18"/>
    </i>
    <i r="1">
      <x v="2"/>
      <x v="3"/>
      <x/>
      <x v="5"/>
      <x v="6"/>
      <x v="4"/>
      <x v="10"/>
    </i>
    <i r="1">
      <x v="3"/>
      <x v="2"/>
      <x v="1"/>
      <x v="5"/>
      <x v="5"/>
      <x/>
      <x/>
    </i>
    <i r="1">
      <x v="4"/>
      <x v="4"/>
      <x v="3"/>
      <x v="6"/>
      <x v="4"/>
      <x v="3"/>
      <x v="9"/>
    </i>
    <i r="1">
      <x v="5"/>
      <x v="1"/>
      <x v="4"/>
      <x v="4"/>
      <x v="1"/>
      <x v="1"/>
      <x v="3"/>
    </i>
    <i r="1">
      <x v="6"/>
      <x/>
      <x v="4"/>
      <x v="6"/>
      <x v="3"/>
      <x v="3"/>
      <x v="11"/>
    </i>
    <i r="1">
      <x v="7"/>
      <x v="3"/>
      <x v="5"/>
      <x v="7"/>
      <x v="3"/>
      <x v="5"/>
      <x v="16"/>
    </i>
    <i r="1">
      <x v="8"/>
      <x v="2"/>
      <x v="6"/>
      <x v="6"/>
      <x v="1"/>
      <x v="1"/>
      <x v="3"/>
    </i>
    <i r="1">
      <x v="9"/>
      <x v="4"/>
      <x v="8"/>
      <x v="11"/>
      <x v="4"/>
      <x v="3"/>
      <x v="9"/>
    </i>
    <i>
      <x v="4"/>
      <x/>
      <x/>
      <x/>
      <x v="6"/>
      <x v="7"/>
      <x v="5"/>
      <x v="11"/>
    </i>
    <i r="1">
      <x v="2"/>
      <x v="3"/>
      <x v="4"/>
      <x v="5"/>
      <x v="2"/>
      <x v="4"/>
      <x v="15"/>
    </i>
    <i r="1">
      <x v="3"/>
      <x v="2"/>
      <x v="5"/>
      <x v="8"/>
      <x v="4"/>
      <x v="3"/>
      <x v="9"/>
    </i>
    <i r="1">
      <x v="4"/>
      <x v="4"/>
      <x v="7"/>
      <x v="10"/>
      <x v="4"/>
      <x v="2"/>
      <x v="4"/>
    </i>
    <i r="1">
      <x v="5"/>
      <x v="1"/>
      <x v="9"/>
      <x v="8"/>
      <x/>
      <x v="2"/>
      <x v="14"/>
    </i>
    <i t="grand">
      <x/>
    </i>
  </rowItems>
  <colFields count="1">
    <field x="-2"/>
  </colFields>
  <colItems count="2">
    <i>
      <x/>
    </i>
    <i i="1">
      <x v="1"/>
    </i>
  </colItems>
  <dataFields count="2">
    <dataField name="Budget " fld="8" baseField="0" baseItem="0"/>
    <dataField name="Actual " fld="9" baseField="0" baseItem="0"/>
  </dataFields>
  <formats count="23">
    <format dxfId="63">
      <pivotArea outline="0" fieldPosition="0">
        <references count="8">
          <reference field="0" count="1" selected="0">
            <x v="0"/>
          </reference>
          <reference field="1" count="1" selected="0">
            <x v="0"/>
          </reference>
          <reference field="2" count="1" selected="0">
            <x v="2"/>
          </reference>
          <reference field="3" count="1" selected="0">
            <x v="9"/>
          </reference>
          <reference field="4" count="1" selected="0">
            <x v="5"/>
          </reference>
          <reference field="5" count="1" selected="0">
            <x v="12"/>
          </reference>
          <reference field="6" count="1" selected="0">
            <x v="3"/>
          </reference>
          <reference field="7" count="1" selected="0">
            <x v="7"/>
          </reference>
        </references>
      </pivotArea>
    </format>
    <format dxfId="62">
      <pivotArea outline="0" collapsedLevelsAreSubtotals="1" fieldPosition="0"/>
    </format>
    <format dxfId="61">
      <pivotArea dataOnly="0" labelOnly="1" outline="0" fieldPosition="0">
        <references count="1">
          <reference field="4294967294" count="2">
            <x v="0"/>
            <x v="1"/>
          </reference>
        </references>
      </pivotArea>
    </format>
    <format dxfId="60">
      <pivotArea outline="0" collapsedLevelsAreSubtotals="1" fieldPosition="0"/>
    </format>
    <format dxfId="59">
      <pivotArea dataOnly="0" labelOnly="1" outline="0" fieldPosition="0">
        <references count="1">
          <reference field="4294967294" count="2">
            <x v="0"/>
            <x v="1"/>
          </reference>
        </references>
      </pivotArea>
    </format>
    <format dxfId="58">
      <pivotArea field="0" type="button" dataOnly="0" labelOnly="1" outline="0" axis="axisRow" fieldPosition="0"/>
    </format>
    <format dxfId="57">
      <pivotArea field="1" type="button" dataOnly="0" labelOnly="1" outline="0" axis="axisRow" fieldPosition="1"/>
    </format>
    <format dxfId="56">
      <pivotArea field="2" type="button" dataOnly="0" labelOnly="1" outline="0" axis="axisRow" fieldPosition="2"/>
    </format>
    <format dxfId="55">
      <pivotArea field="3" type="button" dataOnly="0" labelOnly="1" outline="0" axis="axisRow" fieldPosition="3"/>
    </format>
    <format dxfId="54">
      <pivotArea field="5" type="button" dataOnly="0" labelOnly="1" outline="0" axis="axisRow" fieldPosition="4"/>
    </format>
    <format dxfId="53">
      <pivotArea field="4" type="button" dataOnly="0" labelOnly="1" outline="0" axis="axisRow" fieldPosition="5"/>
    </format>
    <format dxfId="52">
      <pivotArea field="6" type="button" dataOnly="0" labelOnly="1" outline="0" axis="axisRow" fieldPosition="6"/>
    </format>
    <format dxfId="51">
      <pivotArea field="7" type="button" dataOnly="0" labelOnly="1" outline="0" axis="axisRow" fieldPosition="7"/>
    </format>
    <format dxfId="50">
      <pivotArea dataOnly="0" labelOnly="1" outline="0" fieldPosition="0">
        <references count="1">
          <reference field="4294967294" count="2">
            <x v="0"/>
            <x v="1"/>
          </reference>
        </references>
      </pivotArea>
    </format>
    <format dxfId="49">
      <pivotArea field="0" type="button" dataOnly="0" labelOnly="1" outline="0" axis="axisRow" fieldPosition="0"/>
    </format>
    <format dxfId="48">
      <pivotArea field="1" type="button" dataOnly="0" labelOnly="1" outline="0" axis="axisRow" fieldPosition="1"/>
    </format>
    <format dxfId="47">
      <pivotArea field="2" type="button" dataOnly="0" labelOnly="1" outline="0" axis="axisRow" fieldPosition="2"/>
    </format>
    <format dxfId="46">
      <pivotArea field="3" type="button" dataOnly="0" labelOnly="1" outline="0" axis="axisRow" fieldPosition="3"/>
    </format>
    <format dxfId="45">
      <pivotArea field="5" type="button" dataOnly="0" labelOnly="1" outline="0" axis="axisRow" fieldPosition="4"/>
    </format>
    <format dxfId="44">
      <pivotArea field="4" type="button" dataOnly="0" labelOnly="1" outline="0" axis="axisRow" fieldPosition="5"/>
    </format>
    <format dxfId="43">
      <pivotArea field="6" type="button" dataOnly="0" labelOnly="1" outline="0" axis="axisRow" fieldPosition="6"/>
    </format>
    <format dxfId="42">
      <pivotArea field="7" type="button" dataOnly="0" labelOnly="1" outline="0" axis="axisRow" fieldPosition="7"/>
    </format>
    <format dxfId="41">
      <pivotArea dataOnly="0" labelOnly="1" outline="0" fieldPosition="0">
        <references count="1">
          <reference field="4294967294" count="2">
            <x v="0"/>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CD8F36-839A-B648-B67C-AB38D4B2BF81}" name="PivotTable3" cacheId="1"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5" firstHeaderRow="1" firstDataRow="1" firstDataCol="1"/>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dataField="1" showAll="0"/>
    <pivotField numFmtId="14" showAll="0"/>
    <pivotField dataField="1" numFmtId="3" showAll="0"/>
    <pivotField numFmtId="9" showAll="0"/>
    <pivotField numFmtId="3" showAll="0"/>
    <pivotField numFmtId="3" showAll="0"/>
  </pivotFields>
  <rowFields count="1">
    <field x="-2"/>
  </rowFields>
  <rowItems count="2">
    <i>
      <x/>
    </i>
    <i i="1">
      <x v="1"/>
    </i>
  </rowItems>
  <colItems count="1">
    <i/>
  </colItems>
  <dataFields count="2">
    <dataField name="Sum of Days completed" fld="6" baseField="0" baseItem="0"/>
    <dataField name="Sum of Dura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5D6456-259E-CB43-8BAF-9D370F8BF444}"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L3:M4" firstHeaderRow="0" firstDataRow="1" firstDataCol="0"/>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showAll="0"/>
    <pivotField numFmtId="14" showAll="0"/>
    <pivotField numFmtId="3" showAll="0"/>
    <pivotField numFmtId="9" showAll="0"/>
    <pivotField dataField="1" numFmtId="3" showAll="0"/>
    <pivotField dataField="1" numFmtId="3" showAll="0"/>
  </pivotFields>
  <rowItems count="1">
    <i/>
  </rowItems>
  <colFields count="1">
    <field x="-2"/>
  </colFields>
  <colItems count="2">
    <i>
      <x/>
    </i>
    <i i="1">
      <x v="1"/>
    </i>
  </colItems>
  <dataFields count="2">
    <dataField name="Actual " fld="9" baseField="0" baseItem="0" numFmtId="166"/>
    <dataField name="Budget " fld="8" baseField="0" baseItem="0" numFmtId="167"/>
  </dataFields>
  <formats count="2">
    <format dxfId="40">
      <pivotArea outline="0" collapsedLevelsAreSubtotals="1" fieldPosition="0">
        <references count="1">
          <reference field="4294967294" count="1" selected="0">
            <x v="0"/>
          </reference>
        </references>
      </pivotArea>
    </format>
    <format dxfId="39">
      <pivotArea outline="0" collapsedLevelsAreSubtotals="1" fieldPosition="0">
        <references count="1">
          <reference field="4294967294" count="1" selected="0">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930F0D19-432A-4D43-AE29-D7524DA6CA4D}" sourceName="Project">
  <pivotTables>
    <pivotTable tabId="3" name="PivotTable2"/>
    <pivotTable tabId="4" name="PivotTable3"/>
    <pivotTable tabId="4" name="PivotTable4"/>
  </pivotTables>
  <data>
    <tabular pivotCacheId="2110498038">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CA30D170-30F5-AD44-A911-521BAF73048A}" sourceName="Manager">
  <pivotTables>
    <pivotTable tabId="3" name="PivotTable2"/>
    <pivotTable tabId="4" name="PivotTable3"/>
    <pivotTable tabId="4" name="PivotTable4"/>
  </pivotTables>
  <data>
    <tabular pivotCacheId="211049803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6FBB40D0-D0C1-B745-8A80-3A852C25BF19}" cache="Slicer_Project" caption="Project" columnCount="5" rowHeight="251883"/>
  <slicer name="Manager" xr10:uid="{547F8219-C3B8-CD44-AB03-5385500890BF}" cache="Slicer_Manager" caption="Manager" columnCount="5"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2F7CA7-D046-B44C-B709-163DC8180C37}" name="Table1" displayName="Table1" ref="A1:J41" totalsRowShown="0">
  <autoFilter ref="A1:J41" xr:uid="{7E21CF9F-AD78-47F7-B4FB-8E64E3714907}"/>
  <tableColumns count="10">
    <tableColumn id="1" xr3:uid="{4ADE78FA-797E-461B-818D-4E6F917859D6}" name="Project"/>
    <tableColumn id="2" xr3:uid="{F9E92030-47E5-4A86-AB73-A1AA5209CD55}" name="Task"/>
    <tableColumn id="3" xr3:uid="{643837EC-0E87-4517-8311-405E12C9047D}" name="Manager"/>
    <tableColumn id="4" xr3:uid="{D2195ACD-57B1-4029-9C54-9ACCE862FA18}" name="Start Date" dataDxfId="38"/>
    <tableColumn id="5" xr3:uid="{A5BEB9B6-A13C-4735-8C93-943512962E1A}" name="Duration"/>
    <tableColumn id="9" xr3:uid="{9A8390CA-408A-41FE-A909-4D1F9E77E3F2}" name="End Date" dataDxfId="37">
      <calculatedColumnFormula>WORKDAY.INTL(Table1[[#This Row],[Start Date]]-1,Table1[[#This Row],[Duration]],1)</calculatedColumnFormula>
    </tableColumn>
    <tableColumn id="10" xr3:uid="{06B5F73C-C916-4EC2-88F2-098623EC6F35}" name="Days completed" dataDxfId="36"/>
    <tableColumn id="6" xr3:uid="{704AC253-E86F-4A7F-BD63-4569C494A728}" name="Progress" dataDxfId="35" dataCellStyle="Percent">
      <calculatedColumnFormula>Table1[[#This Row],[Days completed]]/Table1[[#This Row],[Duration]]</calculatedColumnFormula>
    </tableColumn>
    <tableColumn id="7" xr3:uid="{459C1C51-A35C-450A-B0F0-EA7E00C33AA1}" name="Budget" dataDxfId="34"/>
    <tableColumn id="8" xr3:uid="{CC94112E-5637-4797-9BDD-BFCC8197D1AB}" name="Actual" dataDxfId="33"/>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68A40-D34A-9343-B7A3-E90ECDC842CF}">
  <dimension ref="A1:AJ47"/>
  <sheetViews>
    <sheetView showGridLines="0" tabSelected="1" zoomScale="92" zoomScaleNormal="90" workbookViewId="0">
      <pane ySplit="6" topLeftCell="A7" activePane="bottomLeft" state="frozen"/>
      <selection pane="bottomLeft" activeCell="T23" sqref="T23"/>
    </sheetView>
  </sheetViews>
  <sheetFormatPr baseColWidth="10" defaultRowHeight="16" x14ac:dyDescent="0.2"/>
  <cols>
    <col min="7" max="7" width="12.33203125" customWidth="1"/>
    <col min="9" max="10" width="10.83203125" style="12"/>
  </cols>
  <sheetData>
    <row r="1" spans="1:36" s="13" customFormat="1" ht="44" customHeight="1" x14ac:dyDescent="0.2">
      <c r="A1" s="20" t="s">
        <v>35</v>
      </c>
      <c r="F1" s="19" t="str">
        <f>TEXT(MIN(D7:D46), "D-MMM-YY") &amp; "to" &amp; TEXT(MAX(E7:E46), "D-MMM-YY")</f>
        <v>17-Feb-20to13-Mar-20</v>
      </c>
      <c r="I1" s="14"/>
      <c r="J1" s="14"/>
    </row>
    <row r="6" spans="1:36" s="23" customFormat="1" ht="27" customHeight="1" x14ac:dyDescent="0.2">
      <c r="A6" s="21" t="s">
        <v>29</v>
      </c>
      <c r="B6" s="21" t="s">
        <v>28</v>
      </c>
      <c r="C6" s="21" t="s">
        <v>27</v>
      </c>
      <c r="D6" s="21" t="s">
        <v>26</v>
      </c>
      <c r="E6" s="21" t="s">
        <v>24</v>
      </c>
      <c r="F6" s="21" t="s">
        <v>25</v>
      </c>
      <c r="G6" s="21" t="s">
        <v>23</v>
      </c>
      <c r="H6" s="21" t="s">
        <v>22</v>
      </c>
      <c r="I6" s="22" t="s">
        <v>33</v>
      </c>
      <c r="J6" s="22" t="s">
        <v>34</v>
      </c>
      <c r="K6" s="24">
        <v>43878</v>
      </c>
      <c r="L6" s="24">
        <v>43879</v>
      </c>
      <c r="M6" s="24">
        <v>43880</v>
      </c>
      <c r="N6" s="24">
        <v>43881</v>
      </c>
      <c r="O6" s="24">
        <v>43882</v>
      </c>
      <c r="P6" s="24">
        <v>43883</v>
      </c>
      <c r="Q6" s="24">
        <v>43884</v>
      </c>
      <c r="R6" s="24">
        <v>43885</v>
      </c>
      <c r="S6" s="24">
        <v>43886</v>
      </c>
      <c r="T6" s="24">
        <v>43887</v>
      </c>
      <c r="U6" s="24">
        <v>43888</v>
      </c>
      <c r="V6" s="24">
        <v>43889</v>
      </c>
      <c r="W6" s="24">
        <v>43890</v>
      </c>
      <c r="X6" s="24">
        <v>43891</v>
      </c>
      <c r="Y6" s="24">
        <v>43892</v>
      </c>
      <c r="Z6" s="24">
        <v>43893</v>
      </c>
      <c r="AA6" s="24">
        <v>43894</v>
      </c>
      <c r="AB6" s="24">
        <v>43895</v>
      </c>
      <c r="AC6" s="24">
        <v>43896</v>
      </c>
      <c r="AD6" s="24">
        <v>43897</v>
      </c>
      <c r="AE6" s="24">
        <v>43898</v>
      </c>
      <c r="AF6" s="24">
        <v>43899</v>
      </c>
      <c r="AG6" s="24">
        <v>43900</v>
      </c>
      <c r="AH6" s="24">
        <v>43901</v>
      </c>
      <c r="AI6" s="24">
        <v>43902</v>
      </c>
      <c r="AJ6" s="24">
        <v>43903</v>
      </c>
    </row>
    <row r="7" spans="1:36" x14ac:dyDescent="0.2">
      <c r="A7" t="s">
        <v>2</v>
      </c>
      <c r="B7" t="s">
        <v>13</v>
      </c>
      <c r="C7" t="s">
        <v>5</v>
      </c>
      <c r="D7" s="10">
        <v>43889</v>
      </c>
      <c r="E7" s="10">
        <v>43900</v>
      </c>
      <c r="F7">
        <v>8</v>
      </c>
      <c r="G7" s="9">
        <v>3</v>
      </c>
      <c r="H7" s="11">
        <v>0.375</v>
      </c>
      <c r="I7" s="12">
        <v>96000</v>
      </c>
      <c r="J7" s="12">
        <v>32256</v>
      </c>
    </row>
    <row r="8" spans="1:36" x14ac:dyDescent="0.2">
      <c r="B8" t="s">
        <v>12</v>
      </c>
      <c r="C8" t="s">
        <v>3</v>
      </c>
      <c r="D8" s="10">
        <v>43892</v>
      </c>
      <c r="E8" s="10">
        <v>43902</v>
      </c>
      <c r="F8">
        <v>9</v>
      </c>
      <c r="G8" s="9">
        <v>4</v>
      </c>
      <c r="H8" s="11">
        <v>0.44444444444444442</v>
      </c>
      <c r="I8" s="12">
        <v>513000</v>
      </c>
      <c r="J8" s="12">
        <v>226233</v>
      </c>
    </row>
    <row r="9" spans="1:36" x14ac:dyDescent="0.2">
      <c r="B9" t="s">
        <v>11</v>
      </c>
      <c r="C9" t="s">
        <v>0</v>
      </c>
      <c r="D9" s="10">
        <v>43881</v>
      </c>
      <c r="E9" s="10">
        <v>43887</v>
      </c>
      <c r="F9">
        <v>5</v>
      </c>
      <c r="G9" s="9">
        <v>3</v>
      </c>
      <c r="H9" s="11">
        <v>0.6</v>
      </c>
      <c r="I9" s="12">
        <v>616000</v>
      </c>
      <c r="J9" s="12">
        <v>401579</v>
      </c>
    </row>
    <row r="10" spans="1:36" x14ac:dyDescent="0.2">
      <c r="B10" t="s">
        <v>10</v>
      </c>
      <c r="C10" t="s">
        <v>9</v>
      </c>
      <c r="D10" s="10">
        <v>43880</v>
      </c>
      <c r="E10" s="10">
        <v>43882</v>
      </c>
      <c r="F10">
        <v>3</v>
      </c>
      <c r="G10" s="9">
        <v>3</v>
      </c>
      <c r="H10" s="11">
        <v>1</v>
      </c>
      <c r="I10" s="12">
        <v>817000</v>
      </c>
      <c r="J10" s="12">
        <v>807069</v>
      </c>
    </row>
    <row r="11" spans="1:36" x14ac:dyDescent="0.2">
      <c r="B11" t="s">
        <v>8</v>
      </c>
      <c r="C11" t="s">
        <v>7</v>
      </c>
      <c r="D11" s="10">
        <v>43882</v>
      </c>
      <c r="E11" s="10">
        <v>43892</v>
      </c>
      <c r="F11">
        <v>7</v>
      </c>
      <c r="G11" s="9">
        <v>3</v>
      </c>
      <c r="H11" s="11">
        <v>0.42857142857142855</v>
      </c>
      <c r="I11" s="12">
        <v>372000</v>
      </c>
      <c r="J11" s="12">
        <v>173166</v>
      </c>
    </row>
    <row r="12" spans="1:36" x14ac:dyDescent="0.2">
      <c r="B12" t="s">
        <v>6</v>
      </c>
      <c r="C12" t="s">
        <v>5</v>
      </c>
      <c r="D12" s="10">
        <v>43885</v>
      </c>
      <c r="E12" s="10">
        <v>43896</v>
      </c>
      <c r="F12">
        <v>10</v>
      </c>
      <c r="G12" s="9">
        <v>2</v>
      </c>
      <c r="H12" s="11">
        <v>0.2</v>
      </c>
      <c r="I12" s="12">
        <v>50000</v>
      </c>
      <c r="J12" s="12">
        <v>8400</v>
      </c>
    </row>
    <row r="13" spans="1:36" x14ac:dyDescent="0.2">
      <c r="B13" t="s">
        <v>4</v>
      </c>
      <c r="C13" t="s">
        <v>3</v>
      </c>
      <c r="D13" s="10">
        <v>43885</v>
      </c>
      <c r="E13" s="10">
        <v>43896</v>
      </c>
      <c r="F13">
        <v>10</v>
      </c>
      <c r="G13" s="9">
        <v>3</v>
      </c>
      <c r="H13" s="11">
        <v>0.3</v>
      </c>
      <c r="I13" s="12">
        <v>807000</v>
      </c>
      <c r="J13" s="12">
        <v>262679</v>
      </c>
    </row>
    <row r="14" spans="1:36" x14ac:dyDescent="0.2">
      <c r="B14" t="s">
        <v>1</v>
      </c>
      <c r="C14" t="s">
        <v>0</v>
      </c>
      <c r="D14" s="10">
        <v>43885</v>
      </c>
      <c r="E14" s="10">
        <v>43887</v>
      </c>
      <c r="F14">
        <v>3</v>
      </c>
      <c r="G14" s="9">
        <v>0</v>
      </c>
      <c r="H14" s="11">
        <v>0</v>
      </c>
      <c r="I14" s="12">
        <v>691000</v>
      </c>
      <c r="J14" s="12">
        <v>0</v>
      </c>
    </row>
    <row r="15" spans="1:36" x14ac:dyDescent="0.2">
      <c r="A15" t="s">
        <v>14</v>
      </c>
      <c r="B15" t="s">
        <v>13</v>
      </c>
      <c r="C15" t="s">
        <v>9</v>
      </c>
      <c r="D15" s="10">
        <v>43892</v>
      </c>
      <c r="E15" s="10">
        <v>43902</v>
      </c>
      <c r="F15">
        <v>9</v>
      </c>
      <c r="G15" s="9">
        <v>8</v>
      </c>
      <c r="H15" s="11">
        <v>0.88888888888888884</v>
      </c>
      <c r="I15" s="12">
        <v>787000</v>
      </c>
      <c r="J15" s="12">
        <v>727188</v>
      </c>
    </row>
    <row r="16" spans="1:36" x14ac:dyDescent="0.2">
      <c r="B16" t="s">
        <v>12</v>
      </c>
      <c r="C16" t="s">
        <v>7</v>
      </c>
      <c r="D16" s="10">
        <v>43892</v>
      </c>
      <c r="E16" s="10">
        <v>43903</v>
      </c>
      <c r="F16">
        <v>10</v>
      </c>
      <c r="G16" s="9">
        <v>2</v>
      </c>
      <c r="H16" s="11">
        <v>0.2</v>
      </c>
      <c r="I16" s="12">
        <v>228000</v>
      </c>
      <c r="J16" s="12">
        <v>47880</v>
      </c>
    </row>
    <row r="17" spans="1:10" x14ac:dyDescent="0.2">
      <c r="B17" t="s">
        <v>11</v>
      </c>
      <c r="C17" t="s">
        <v>5</v>
      </c>
      <c r="D17" s="10">
        <v>43878</v>
      </c>
      <c r="E17" s="10">
        <v>43881</v>
      </c>
      <c r="F17">
        <v>4</v>
      </c>
      <c r="G17" s="9">
        <v>0</v>
      </c>
      <c r="H17" s="11">
        <v>0</v>
      </c>
      <c r="I17" s="12">
        <v>147000</v>
      </c>
      <c r="J17" s="12">
        <v>0</v>
      </c>
    </row>
    <row r="18" spans="1:10" x14ac:dyDescent="0.2">
      <c r="B18" t="s">
        <v>10</v>
      </c>
      <c r="C18" t="s">
        <v>3</v>
      </c>
      <c r="D18" s="10">
        <v>43880</v>
      </c>
      <c r="E18" s="10">
        <v>43889</v>
      </c>
      <c r="F18">
        <v>8</v>
      </c>
      <c r="G18" s="9">
        <v>5</v>
      </c>
      <c r="H18" s="11">
        <v>0.625</v>
      </c>
      <c r="I18" s="12">
        <v>338000</v>
      </c>
      <c r="J18" s="12">
        <v>205123</v>
      </c>
    </row>
    <row r="19" spans="1:10" x14ac:dyDescent="0.2">
      <c r="B19" t="s">
        <v>8</v>
      </c>
      <c r="C19" t="s">
        <v>0</v>
      </c>
      <c r="D19" s="10">
        <v>43885</v>
      </c>
      <c r="E19" s="10">
        <v>43896</v>
      </c>
      <c r="F19">
        <v>10</v>
      </c>
      <c r="G19" s="9">
        <v>3</v>
      </c>
      <c r="H19" s="11">
        <v>0.3</v>
      </c>
      <c r="I19" s="12">
        <v>857000</v>
      </c>
      <c r="J19" s="12">
        <v>305949</v>
      </c>
    </row>
    <row r="20" spans="1:10" x14ac:dyDescent="0.2">
      <c r="B20" t="s">
        <v>6</v>
      </c>
      <c r="C20" t="s">
        <v>9</v>
      </c>
      <c r="D20" s="10">
        <v>43886</v>
      </c>
      <c r="E20" s="10">
        <v>43893</v>
      </c>
      <c r="F20">
        <v>6</v>
      </c>
      <c r="G20" s="9">
        <v>3</v>
      </c>
      <c r="H20" s="11">
        <v>0.5</v>
      </c>
      <c r="I20" s="12">
        <v>602000</v>
      </c>
      <c r="J20" s="12">
        <v>322371</v>
      </c>
    </row>
    <row r="21" spans="1:10" x14ac:dyDescent="0.2">
      <c r="B21" t="s">
        <v>4</v>
      </c>
      <c r="C21" t="s">
        <v>7</v>
      </c>
      <c r="D21" s="10">
        <v>43886</v>
      </c>
      <c r="E21" s="10">
        <v>43889</v>
      </c>
      <c r="F21">
        <v>4</v>
      </c>
      <c r="G21" s="9">
        <v>2</v>
      </c>
      <c r="H21" s="11">
        <v>0.5</v>
      </c>
      <c r="I21" s="12">
        <v>990000</v>
      </c>
      <c r="J21" s="12">
        <v>451440</v>
      </c>
    </row>
    <row r="22" spans="1:10" x14ac:dyDescent="0.2">
      <c r="A22" t="s">
        <v>19</v>
      </c>
      <c r="B22" t="s">
        <v>13</v>
      </c>
      <c r="C22" t="s">
        <v>9</v>
      </c>
      <c r="D22" s="10">
        <v>43878</v>
      </c>
      <c r="E22" s="10">
        <v>43882</v>
      </c>
      <c r="F22">
        <v>5</v>
      </c>
      <c r="G22" s="9">
        <v>2</v>
      </c>
      <c r="H22" s="11">
        <v>0.4</v>
      </c>
      <c r="I22" s="12">
        <v>218000</v>
      </c>
      <c r="J22" s="12">
        <v>97337</v>
      </c>
    </row>
    <row r="23" spans="1:10" x14ac:dyDescent="0.2">
      <c r="B23" t="s">
        <v>16</v>
      </c>
      <c r="C23" t="s">
        <v>0</v>
      </c>
      <c r="D23" s="10">
        <v>43885</v>
      </c>
      <c r="E23" s="10">
        <v>43892</v>
      </c>
      <c r="F23">
        <v>6</v>
      </c>
      <c r="G23" s="9">
        <v>3</v>
      </c>
      <c r="H23" s="11">
        <v>0.5</v>
      </c>
      <c r="I23" s="12">
        <v>416000</v>
      </c>
      <c r="J23" s="12">
        <v>175015</v>
      </c>
    </row>
    <row r="24" spans="1:10" x14ac:dyDescent="0.2">
      <c r="B24" t="s">
        <v>12</v>
      </c>
      <c r="C24" t="s">
        <v>7</v>
      </c>
      <c r="D24" s="10">
        <v>43878</v>
      </c>
      <c r="E24" s="10">
        <v>43885</v>
      </c>
      <c r="F24">
        <v>6</v>
      </c>
      <c r="G24" s="9">
        <v>3</v>
      </c>
      <c r="H24" s="11">
        <v>0.5</v>
      </c>
      <c r="I24" s="12">
        <v>393000</v>
      </c>
      <c r="J24" s="12">
        <v>177440</v>
      </c>
    </row>
    <row r="25" spans="1:10" x14ac:dyDescent="0.2">
      <c r="B25" t="s">
        <v>11</v>
      </c>
      <c r="C25" t="s">
        <v>5</v>
      </c>
      <c r="D25" s="10">
        <v>43879</v>
      </c>
      <c r="E25" s="10">
        <v>43892</v>
      </c>
      <c r="F25">
        <v>10</v>
      </c>
      <c r="G25" s="9">
        <v>4</v>
      </c>
      <c r="H25" s="11">
        <v>0.4</v>
      </c>
      <c r="I25" s="12">
        <v>86000</v>
      </c>
      <c r="J25" s="12">
        <v>31046</v>
      </c>
    </row>
    <row r="26" spans="1:10" x14ac:dyDescent="0.2">
      <c r="B26" t="s">
        <v>10</v>
      </c>
      <c r="C26" t="s">
        <v>3</v>
      </c>
      <c r="D26" s="10">
        <v>43882</v>
      </c>
      <c r="E26" s="10">
        <v>43894</v>
      </c>
      <c r="F26">
        <v>9</v>
      </c>
      <c r="G26" s="9">
        <v>3</v>
      </c>
      <c r="H26" s="11">
        <v>0.33333333333333331</v>
      </c>
      <c r="I26" s="12">
        <v>732000</v>
      </c>
      <c r="J26" s="12">
        <v>261324</v>
      </c>
    </row>
    <row r="27" spans="1:10" x14ac:dyDescent="0.2">
      <c r="B27" t="s">
        <v>8</v>
      </c>
      <c r="C27" t="s">
        <v>0</v>
      </c>
      <c r="D27" s="10">
        <v>43878</v>
      </c>
      <c r="E27" s="10">
        <v>43881</v>
      </c>
      <c r="F27">
        <v>4</v>
      </c>
      <c r="G27" s="9">
        <v>1</v>
      </c>
      <c r="H27" s="11">
        <v>0.25</v>
      </c>
      <c r="I27" s="12">
        <v>492000</v>
      </c>
      <c r="J27" s="12">
        <v>116850</v>
      </c>
    </row>
    <row r="28" spans="1:10" x14ac:dyDescent="0.2">
      <c r="B28" t="s">
        <v>6</v>
      </c>
      <c r="C28" t="s">
        <v>9</v>
      </c>
      <c r="D28" s="10">
        <v>43881</v>
      </c>
      <c r="E28" s="10">
        <v>43888</v>
      </c>
      <c r="F28">
        <v>6</v>
      </c>
      <c r="G28" s="9">
        <v>0</v>
      </c>
      <c r="H28" s="11">
        <v>0</v>
      </c>
      <c r="I28" s="12">
        <v>188000</v>
      </c>
      <c r="J28" s="12">
        <v>0</v>
      </c>
    </row>
    <row r="29" spans="1:10" x14ac:dyDescent="0.2">
      <c r="B29" t="s">
        <v>4</v>
      </c>
      <c r="C29" t="s">
        <v>7</v>
      </c>
      <c r="D29" s="10">
        <v>43881</v>
      </c>
      <c r="E29" s="10">
        <v>43889</v>
      </c>
      <c r="F29">
        <v>7</v>
      </c>
      <c r="G29" s="9">
        <v>3</v>
      </c>
      <c r="H29" s="11">
        <v>0.42857142857142855</v>
      </c>
      <c r="I29" s="12">
        <v>180000</v>
      </c>
      <c r="J29" s="12">
        <v>79380</v>
      </c>
    </row>
    <row r="30" spans="1:10" x14ac:dyDescent="0.2">
      <c r="B30" t="s">
        <v>1</v>
      </c>
      <c r="C30" t="s">
        <v>5</v>
      </c>
      <c r="D30" s="10">
        <v>43885</v>
      </c>
      <c r="E30" s="10">
        <v>43889</v>
      </c>
      <c r="F30">
        <v>5</v>
      </c>
      <c r="G30" s="9">
        <v>2</v>
      </c>
      <c r="H30" s="11">
        <v>0.4</v>
      </c>
      <c r="I30" s="12">
        <v>582000</v>
      </c>
      <c r="J30" s="12">
        <v>195231</v>
      </c>
    </row>
    <row r="31" spans="1:10" x14ac:dyDescent="0.2">
      <c r="B31" t="s">
        <v>18</v>
      </c>
      <c r="C31" t="s">
        <v>3</v>
      </c>
      <c r="D31" s="10">
        <v>43885</v>
      </c>
      <c r="E31" s="10">
        <v>43895</v>
      </c>
      <c r="F31">
        <v>9</v>
      </c>
      <c r="G31" s="9">
        <v>1</v>
      </c>
      <c r="H31" s="11">
        <v>0.1111111111111111</v>
      </c>
      <c r="I31" s="12">
        <v>562000</v>
      </c>
      <c r="J31" s="12">
        <v>74746</v>
      </c>
    </row>
    <row r="32" spans="1:10" x14ac:dyDescent="0.2">
      <c r="A32" t="s">
        <v>17</v>
      </c>
      <c r="B32" t="s">
        <v>13</v>
      </c>
      <c r="C32" t="s">
        <v>9</v>
      </c>
      <c r="D32" s="10">
        <v>43879</v>
      </c>
      <c r="E32" s="10">
        <v>43887</v>
      </c>
      <c r="F32">
        <v>7</v>
      </c>
      <c r="G32" s="9">
        <v>7</v>
      </c>
      <c r="H32" s="11">
        <v>1</v>
      </c>
      <c r="I32" s="12">
        <v>293000</v>
      </c>
      <c r="J32" s="12">
        <v>273001</v>
      </c>
    </row>
    <row r="33" spans="1:10" x14ac:dyDescent="0.2">
      <c r="B33" t="s">
        <v>16</v>
      </c>
      <c r="C33" t="s">
        <v>0</v>
      </c>
      <c r="D33" s="10">
        <v>43878</v>
      </c>
      <c r="E33" s="10">
        <v>43880</v>
      </c>
      <c r="F33">
        <v>3</v>
      </c>
      <c r="G33" s="9">
        <v>3</v>
      </c>
      <c r="H33" s="11">
        <v>1</v>
      </c>
      <c r="I33" s="12">
        <v>68000</v>
      </c>
      <c r="J33" s="12">
        <v>64987</v>
      </c>
    </row>
    <row r="34" spans="1:10" x14ac:dyDescent="0.2">
      <c r="B34" t="s">
        <v>12</v>
      </c>
      <c r="C34" t="s">
        <v>7</v>
      </c>
      <c r="D34" s="10">
        <v>43878</v>
      </c>
      <c r="E34" s="10">
        <v>43888</v>
      </c>
      <c r="F34">
        <v>9</v>
      </c>
      <c r="G34" s="9">
        <v>4</v>
      </c>
      <c r="H34" s="11">
        <v>0.44444444444444442</v>
      </c>
      <c r="I34" s="12">
        <v>224000</v>
      </c>
      <c r="J34" s="12">
        <v>57910</v>
      </c>
    </row>
    <row r="35" spans="1:10" x14ac:dyDescent="0.2">
      <c r="B35" t="s">
        <v>11</v>
      </c>
      <c r="C35" t="s">
        <v>5</v>
      </c>
      <c r="D35" s="10">
        <v>43879</v>
      </c>
      <c r="E35" s="10">
        <v>43888</v>
      </c>
      <c r="F35">
        <v>8</v>
      </c>
      <c r="G35" s="9">
        <v>0</v>
      </c>
      <c r="H35" s="11">
        <v>0</v>
      </c>
      <c r="I35" s="12">
        <v>978000</v>
      </c>
      <c r="J35" s="12">
        <v>0</v>
      </c>
    </row>
    <row r="36" spans="1:10" x14ac:dyDescent="0.2">
      <c r="B36" t="s">
        <v>10</v>
      </c>
      <c r="C36" t="s">
        <v>3</v>
      </c>
      <c r="D36" s="10">
        <v>43881</v>
      </c>
      <c r="E36" s="10">
        <v>43889</v>
      </c>
      <c r="F36">
        <v>7</v>
      </c>
      <c r="G36" s="9">
        <v>3</v>
      </c>
      <c r="H36" s="11">
        <v>0.42857142857142855</v>
      </c>
      <c r="I36" s="12">
        <v>932000</v>
      </c>
      <c r="J36" s="12">
        <v>379157</v>
      </c>
    </row>
    <row r="37" spans="1:10" x14ac:dyDescent="0.2">
      <c r="B37" t="s">
        <v>8</v>
      </c>
      <c r="C37" t="s">
        <v>0</v>
      </c>
      <c r="D37" s="10">
        <v>43882</v>
      </c>
      <c r="E37" s="10">
        <v>43887</v>
      </c>
      <c r="F37">
        <v>4</v>
      </c>
      <c r="G37" s="9">
        <v>1</v>
      </c>
      <c r="H37" s="11">
        <v>0.25</v>
      </c>
      <c r="I37" s="12">
        <v>854000</v>
      </c>
      <c r="J37" s="12">
        <v>322812</v>
      </c>
    </row>
    <row r="38" spans="1:10" x14ac:dyDescent="0.2">
      <c r="B38" t="s">
        <v>6</v>
      </c>
      <c r="C38" t="s">
        <v>9</v>
      </c>
      <c r="D38" s="10">
        <v>43882</v>
      </c>
      <c r="E38" s="10">
        <v>43889</v>
      </c>
      <c r="F38">
        <v>6</v>
      </c>
      <c r="G38" s="9">
        <v>3</v>
      </c>
      <c r="H38" s="11">
        <v>0.5</v>
      </c>
      <c r="I38" s="12">
        <v>81000</v>
      </c>
      <c r="J38" s="12">
        <v>38461</v>
      </c>
    </row>
    <row r="39" spans="1:10" x14ac:dyDescent="0.2">
      <c r="B39" t="s">
        <v>4</v>
      </c>
      <c r="C39" t="s">
        <v>7</v>
      </c>
      <c r="D39" s="10">
        <v>43885</v>
      </c>
      <c r="E39" s="10">
        <v>43892</v>
      </c>
      <c r="F39">
        <v>6</v>
      </c>
      <c r="G39" s="9">
        <v>5</v>
      </c>
      <c r="H39" s="11">
        <v>0.83333333333333337</v>
      </c>
      <c r="I39" s="12">
        <v>169000</v>
      </c>
      <c r="J39" s="12">
        <v>136468</v>
      </c>
    </row>
    <row r="40" spans="1:10" x14ac:dyDescent="0.2">
      <c r="B40" t="s">
        <v>1</v>
      </c>
      <c r="C40" t="s">
        <v>5</v>
      </c>
      <c r="D40" s="10">
        <v>43886</v>
      </c>
      <c r="E40" s="10">
        <v>43889</v>
      </c>
      <c r="F40">
        <v>4</v>
      </c>
      <c r="G40" s="9">
        <v>1</v>
      </c>
      <c r="H40" s="11">
        <v>0.25</v>
      </c>
      <c r="I40" s="12">
        <v>61000</v>
      </c>
      <c r="J40" s="12">
        <v>12078</v>
      </c>
    </row>
    <row r="41" spans="1:10" x14ac:dyDescent="0.2">
      <c r="B41" t="s">
        <v>18</v>
      </c>
      <c r="C41" t="s">
        <v>3</v>
      </c>
      <c r="D41" s="10">
        <v>43888</v>
      </c>
      <c r="E41" s="10">
        <v>43896</v>
      </c>
      <c r="F41">
        <v>7</v>
      </c>
      <c r="G41" s="9">
        <v>3</v>
      </c>
      <c r="H41" s="11">
        <v>0.42857142857142855</v>
      </c>
      <c r="I41" s="12">
        <v>645000</v>
      </c>
      <c r="J41" s="12">
        <v>273048</v>
      </c>
    </row>
    <row r="42" spans="1:10" x14ac:dyDescent="0.2">
      <c r="A42" t="s">
        <v>15</v>
      </c>
      <c r="B42" t="s">
        <v>13</v>
      </c>
      <c r="C42" t="s">
        <v>9</v>
      </c>
      <c r="D42" s="10">
        <v>43878</v>
      </c>
      <c r="E42" s="10">
        <v>43889</v>
      </c>
      <c r="F42">
        <v>10</v>
      </c>
      <c r="G42" s="9">
        <v>5</v>
      </c>
      <c r="H42" s="11">
        <v>0.5</v>
      </c>
      <c r="I42" s="12">
        <v>839000</v>
      </c>
      <c r="J42" s="12">
        <v>406974</v>
      </c>
    </row>
    <row r="43" spans="1:10" x14ac:dyDescent="0.2">
      <c r="B43" t="s">
        <v>12</v>
      </c>
      <c r="C43" t="s">
        <v>7</v>
      </c>
      <c r="D43" s="10">
        <v>43882</v>
      </c>
      <c r="E43" s="10">
        <v>43888</v>
      </c>
      <c r="F43">
        <v>5</v>
      </c>
      <c r="G43" s="9">
        <v>4</v>
      </c>
      <c r="H43" s="11">
        <v>0.8</v>
      </c>
      <c r="I43" s="12">
        <v>729000</v>
      </c>
      <c r="J43" s="12">
        <v>487139</v>
      </c>
    </row>
    <row r="44" spans="1:10" x14ac:dyDescent="0.2">
      <c r="B44" t="s">
        <v>11</v>
      </c>
      <c r="C44" t="s">
        <v>5</v>
      </c>
      <c r="D44" s="10">
        <v>43885</v>
      </c>
      <c r="E44" s="10">
        <v>43893</v>
      </c>
      <c r="F44">
        <v>7</v>
      </c>
      <c r="G44" s="9">
        <v>3</v>
      </c>
      <c r="H44" s="11">
        <v>0.42857142857142855</v>
      </c>
      <c r="I44" s="12">
        <v>826000</v>
      </c>
      <c r="J44" s="12">
        <v>298186</v>
      </c>
    </row>
    <row r="45" spans="1:10" x14ac:dyDescent="0.2">
      <c r="B45" t="s">
        <v>10</v>
      </c>
      <c r="C45" t="s">
        <v>3</v>
      </c>
      <c r="D45" s="10">
        <v>43887</v>
      </c>
      <c r="E45" s="10">
        <v>43895</v>
      </c>
      <c r="F45">
        <v>7</v>
      </c>
      <c r="G45" s="9">
        <v>2</v>
      </c>
      <c r="H45" s="11">
        <v>0.2857142857142857</v>
      </c>
      <c r="I45" s="12">
        <v>895000</v>
      </c>
      <c r="J45" s="12">
        <v>280583</v>
      </c>
    </row>
    <row r="46" spans="1:10" x14ac:dyDescent="0.2">
      <c r="B46" t="s">
        <v>8</v>
      </c>
      <c r="C46" t="s">
        <v>0</v>
      </c>
      <c r="D46" s="10">
        <v>43889</v>
      </c>
      <c r="E46" s="10">
        <v>43893</v>
      </c>
      <c r="F46">
        <v>3</v>
      </c>
      <c r="G46" s="9">
        <v>2</v>
      </c>
      <c r="H46" s="11">
        <v>0.66666666666666663</v>
      </c>
      <c r="I46" s="12">
        <v>341000</v>
      </c>
      <c r="J46" s="12">
        <v>129785</v>
      </c>
    </row>
    <row r="47" spans="1:10" x14ac:dyDescent="0.2">
      <c r="A47" t="s">
        <v>30</v>
      </c>
      <c r="I47" s="12">
        <v>19695000</v>
      </c>
      <c r="J47" s="12">
        <v>8340291</v>
      </c>
    </row>
  </sheetData>
  <conditionalFormatting sqref="H7:H46">
    <cfRule type="dataBar" priority="6">
      <dataBar>
        <cfvo type="min"/>
        <cfvo type="max"/>
        <color theme="2" tint="-9.9978637043366805E-2"/>
      </dataBar>
      <extLst>
        <ext xmlns:x14="http://schemas.microsoft.com/office/spreadsheetml/2009/9/main" uri="{B025F937-C7B1-47D3-B67F-A62EFF666E3E}">
          <x14:id>{9451CBC9-77B0-8F47-AB96-5E2920491B34}</x14:id>
        </ext>
      </extLst>
    </cfRule>
  </conditionalFormatting>
  <conditionalFormatting sqref="K7:AJ46">
    <cfRule type="expression" dxfId="7" priority="1" stopIfTrue="1">
      <formula>AND(WEEKDAY(K$6, 2)&gt;5,$B7&lt;&gt;"")</formula>
    </cfRule>
    <cfRule type="expression" dxfId="6" priority="5">
      <formula>AND(K$6&gt;= $D7, WORKDAY.INTL($D7, $G7, 1)-1&gt;=K$6)</formula>
    </cfRule>
    <cfRule type="expression" dxfId="5" priority="3">
      <formula>AND(K$6&gt;=WORKDAY.INTL($D7,$G7,1), $H7&lt;&gt;1, $E7&gt;K$6)</formula>
    </cfRule>
    <cfRule type="expression" dxfId="4" priority="2">
      <formula>AND(K$6&lt;=$E7, H$7=0, K$6&gt;=WORKDAY.INTL($D7,$G7,1))</formula>
    </cfRule>
  </conditionalFormatting>
  <pageMargins left="0.7" right="0.7" top="0.75" bottom="0.75" header="0.3" footer="0.3"/>
  <drawing r:id="rId2"/>
  <legacyDrawing r:id="rId3"/>
  <mc:AlternateContent xmlns:mc="http://schemas.openxmlformats.org/markup-compatibility/2006">
    <mc:Choice Requires="x14">
      <controls>
        <mc:AlternateContent xmlns:mc="http://schemas.openxmlformats.org/markup-compatibility/2006">
          <mc:Choice Requires="x14">
            <control shapeId="3073" r:id="rId4" name="Scroll Bar 1">
              <controlPr defaultSize="0" autoPict="0">
                <anchor moveWithCells="1">
                  <from>
                    <xdr:col>8</xdr:col>
                    <xdr:colOff>12700</xdr:colOff>
                    <xdr:row>0</xdr:row>
                    <xdr:rowOff>165100</xdr:rowOff>
                  </from>
                  <to>
                    <xdr:col>11</xdr:col>
                    <xdr:colOff>76200</xdr:colOff>
                    <xdr:row>0</xdr:row>
                    <xdr:rowOff>406400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9451CBC9-77B0-8F47-AB96-5E2920491B34}">
            <x14:dataBar minLength="0" maxLength="100" gradient="0">
              <x14:cfvo type="autoMin"/>
              <x14:cfvo type="autoMax"/>
              <x14:negativeFillColor rgb="FFFF0000"/>
              <x14:axisColor rgb="FF000000"/>
            </x14:dataBar>
          </x14:cfRule>
          <xm:sqref>H7:H46</xm:sqref>
        </x14:conditionalFormatting>
      </x14:conditionalFormattings>
    </ex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0AA00-F76A-D949-85E0-02532BACE4F6}">
  <dimension ref="A3:O7"/>
  <sheetViews>
    <sheetView workbookViewId="0">
      <selection activeCell="O4" sqref="O4"/>
    </sheetView>
  </sheetViews>
  <sheetFormatPr baseColWidth="10" defaultRowHeight="16" x14ac:dyDescent="0.2"/>
  <cols>
    <col min="4" max="4" width="20.6640625" bestFit="1" customWidth="1"/>
    <col min="5" max="5" width="4.1640625" bestFit="1" customWidth="1"/>
    <col min="8" max="10" width="10.83203125" style="16"/>
    <col min="12" max="12" width="6.83203125" bestFit="1" customWidth="1"/>
    <col min="13" max="13" width="7.5" bestFit="1" customWidth="1"/>
  </cols>
  <sheetData>
    <row r="3" spans="1:15" x14ac:dyDescent="0.2">
      <c r="A3" t="s">
        <v>37</v>
      </c>
      <c r="B3">
        <f>COUNTIF(Dashboard!H7:H49, "="&amp; 0)</f>
        <v>4</v>
      </c>
      <c r="D3" s="7" t="s">
        <v>42</v>
      </c>
      <c r="L3" t="s">
        <v>34</v>
      </c>
      <c r="M3" t="s">
        <v>33</v>
      </c>
      <c r="O3" t="s">
        <v>46</v>
      </c>
    </row>
    <row r="4" spans="1:15" x14ac:dyDescent="0.2">
      <c r="A4" t="s">
        <v>38</v>
      </c>
      <c r="B4">
        <f>COUNTIFS(Dashboard!H7:H55, "&lt;&gt;"&amp;0, Dashboard!H7:H55, "&lt;"&amp;1)</f>
        <v>33</v>
      </c>
      <c r="D4" s="8" t="s">
        <v>32</v>
      </c>
      <c r="E4" s="6">
        <v>112</v>
      </c>
      <c r="G4" t="s">
        <v>23</v>
      </c>
      <c r="H4" s="16">
        <f>GETPIVOTDATA("Sum of Days completed",$D$3)/GETPIVOTDATA("Sum of Duration",$D$3)</f>
        <v>0.42105263157894735</v>
      </c>
      <c r="K4" t="s">
        <v>44</v>
      </c>
      <c r="L4" s="17">
        <v>8340291</v>
      </c>
      <c r="M4" s="18">
        <v>19695000</v>
      </c>
      <c r="O4">
        <v>3</v>
      </c>
    </row>
    <row r="5" spans="1:15" x14ac:dyDescent="0.2">
      <c r="A5" t="s">
        <v>39</v>
      </c>
      <c r="B5">
        <f>COUNTIF(Dashboard!H7:H51, "="&amp;1)</f>
        <v>3</v>
      </c>
      <c r="D5" s="8" t="s">
        <v>31</v>
      </c>
      <c r="E5" s="6">
        <v>266</v>
      </c>
      <c r="G5" t="s">
        <v>43</v>
      </c>
      <c r="H5" s="16">
        <f>1-H4</f>
        <v>0.57894736842105265</v>
      </c>
      <c r="K5" t="s">
        <v>45</v>
      </c>
      <c r="L5" s="15">
        <f>GETPIVOTDATA("Actual ",$L$3)/GETPIVOTDATA("Budget ",$L$3)</f>
        <v>0.42347250571210965</v>
      </c>
      <c r="M5" s="15">
        <f>1-L5</f>
        <v>0.57652749428789041</v>
      </c>
    </row>
    <row r="6" spans="1:15" x14ac:dyDescent="0.2">
      <c r="A6" t="s">
        <v>40</v>
      </c>
      <c r="B6">
        <f>B3+B4</f>
        <v>37</v>
      </c>
    </row>
    <row r="7" spans="1:15" x14ac:dyDescent="0.2">
      <c r="A7" t="s">
        <v>41</v>
      </c>
      <c r="B7">
        <f>SUM(B3:B6)</f>
        <v>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5FEAC-B9CA-8946-8865-1C25443A042A}">
  <dimension ref="A1:L41"/>
  <sheetViews>
    <sheetView workbookViewId="0">
      <selection activeCell="E3" sqref="E3"/>
    </sheetView>
  </sheetViews>
  <sheetFormatPr baseColWidth="10" defaultColWidth="8.83203125" defaultRowHeight="15" x14ac:dyDescent="0.2"/>
  <cols>
    <col min="1" max="1" width="10" style="1" customWidth="1"/>
    <col min="2" max="2" width="11.5" style="1" customWidth="1"/>
    <col min="3" max="3" width="13.1640625" style="1" customWidth="1"/>
    <col min="4" max="4" width="12" style="4" bestFit="1" customWidth="1"/>
    <col min="5" max="5" width="11.6640625" style="1" customWidth="1"/>
    <col min="6" max="6" width="11.1640625" style="3" bestFit="1" customWidth="1"/>
    <col min="7" max="7" width="17.5" style="2" bestFit="1" customWidth="1"/>
    <col min="8" max="8" width="11.1640625" style="1" customWidth="1"/>
    <col min="9" max="10" width="10.33203125" style="1" customWidth="1"/>
    <col min="11" max="11" width="8.83203125" style="1"/>
    <col min="12" max="12" width="23.5" style="1" bestFit="1" customWidth="1"/>
    <col min="13" max="16384" width="8.83203125" style="1"/>
  </cols>
  <sheetData>
    <row r="1" spans="1:12" x14ac:dyDescent="0.2">
      <c r="A1" s="1" t="s">
        <v>29</v>
      </c>
      <c r="B1" s="1" t="s">
        <v>28</v>
      </c>
      <c r="C1" s="1" t="s">
        <v>27</v>
      </c>
      <c r="D1" s="4" t="s">
        <v>26</v>
      </c>
      <c r="E1" s="1" t="s">
        <v>25</v>
      </c>
      <c r="F1" s="3" t="s">
        <v>24</v>
      </c>
      <c r="G1" s="2" t="s">
        <v>23</v>
      </c>
      <c r="H1" s="1" t="s">
        <v>22</v>
      </c>
      <c r="I1" s="1" t="s">
        <v>21</v>
      </c>
      <c r="J1" s="1" t="s">
        <v>20</v>
      </c>
    </row>
    <row r="2" spans="1:12" ht="16" x14ac:dyDescent="0.2">
      <c r="A2" s="1" t="s">
        <v>19</v>
      </c>
      <c r="B2" s="1" t="s">
        <v>13</v>
      </c>
      <c r="C2" s="1" t="s">
        <v>9</v>
      </c>
      <c r="D2" s="3">
        <v>43878</v>
      </c>
      <c r="E2" s="1">
        <v>5</v>
      </c>
      <c r="F2" s="3">
        <f>WORKDAY.INTL(Table1[[#This Row],[Start Date]]-1,Table1[[#This Row],[Duration]],1)</f>
        <v>43882</v>
      </c>
      <c r="G2" s="2">
        <v>2</v>
      </c>
      <c r="H2" s="5">
        <f>Table1[[#This Row],[Days completed]]/Table1[[#This Row],[Duration]]</f>
        <v>0.4</v>
      </c>
      <c r="I2" s="2">
        <v>218000</v>
      </c>
      <c r="J2" s="2">
        <v>97337</v>
      </c>
      <c r="L2" s="5"/>
    </row>
    <row r="3" spans="1:12" ht="16" x14ac:dyDescent="0.2">
      <c r="A3" s="1" t="s">
        <v>19</v>
      </c>
      <c r="B3" s="1" t="s">
        <v>12</v>
      </c>
      <c r="C3" s="1" t="s">
        <v>7</v>
      </c>
      <c r="D3" s="3">
        <v>43878</v>
      </c>
      <c r="E3" s="1">
        <v>6</v>
      </c>
      <c r="F3" s="3">
        <f>WORKDAY.INTL(Table1[[#This Row],[Start Date]]-1,Table1[[#This Row],[Duration]],1)</f>
        <v>43885</v>
      </c>
      <c r="G3" s="2">
        <v>3</v>
      </c>
      <c r="H3" s="5">
        <f>Table1[[#This Row],[Days completed]]/Table1[[#This Row],[Duration]]</f>
        <v>0.5</v>
      </c>
      <c r="I3" s="2">
        <v>393000</v>
      </c>
      <c r="J3" s="2">
        <v>177440</v>
      </c>
      <c r="L3" s="5"/>
    </row>
    <row r="4" spans="1:12" ht="16" x14ac:dyDescent="0.2">
      <c r="A4" s="1" t="s">
        <v>19</v>
      </c>
      <c r="B4" s="1" t="s">
        <v>11</v>
      </c>
      <c r="C4" s="1" t="s">
        <v>5</v>
      </c>
      <c r="D4" s="3">
        <v>43879</v>
      </c>
      <c r="E4" s="1">
        <v>10</v>
      </c>
      <c r="F4" s="3">
        <f>WORKDAY.INTL(Table1[[#This Row],[Start Date]]-1,Table1[[#This Row],[Duration]],1)</f>
        <v>43892</v>
      </c>
      <c r="G4" s="2">
        <v>4</v>
      </c>
      <c r="H4" s="5">
        <f>Table1[[#This Row],[Days completed]]/Table1[[#This Row],[Duration]]</f>
        <v>0.4</v>
      </c>
      <c r="I4" s="2">
        <v>86000</v>
      </c>
      <c r="J4" s="2">
        <v>31046</v>
      </c>
      <c r="L4" s="5"/>
    </row>
    <row r="5" spans="1:12" ht="16" x14ac:dyDescent="0.2">
      <c r="A5" s="1" t="s">
        <v>19</v>
      </c>
      <c r="B5" s="1" t="s">
        <v>10</v>
      </c>
      <c r="C5" s="1" t="s">
        <v>3</v>
      </c>
      <c r="D5" s="3">
        <v>43882</v>
      </c>
      <c r="E5" s="1">
        <v>9</v>
      </c>
      <c r="F5" s="3">
        <f>WORKDAY.INTL(Table1[[#This Row],[Start Date]]-1,Table1[[#This Row],[Duration]],1)</f>
        <v>43894</v>
      </c>
      <c r="G5" s="2">
        <v>3</v>
      </c>
      <c r="H5" s="5">
        <f>Table1[[#This Row],[Days completed]]/Table1[[#This Row],[Duration]]</f>
        <v>0.33333333333333331</v>
      </c>
      <c r="I5" s="2">
        <v>732000</v>
      </c>
      <c r="J5" s="2">
        <v>261324</v>
      </c>
      <c r="L5" s="5"/>
    </row>
    <row r="6" spans="1:12" ht="16" x14ac:dyDescent="0.2">
      <c r="A6" s="1" t="s">
        <v>19</v>
      </c>
      <c r="B6" s="1" t="s">
        <v>8</v>
      </c>
      <c r="C6" s="1" t="s">
        <v>0</v>
      </c>
      <c r="D6" s="3">
        <v>43878</v>
      </c>
      <c r="E6" s="1">
        <v>4</v>
      </c>
      <c r="F6" s="3">
        <f>WORKDAY.INTL(Table1[[#This Row],[Start Date]]-1,Table1[[#This Row],[Duration]],1)</f>
        <v>43881</v>
      </c>
      <c r="G6" s="2">
        <v>1</v>
      </c>
      <c r="H6" s="5">
        <f>Table1[[#This Row],[Days completed]]/Table1[[#This Row],[Duration]]</f>
        <v>0.25</v>
      </c>
      <c r="I6" s="2">
        <v>492000</v>
      </c>
      <c r="J6" s="2">
        <v>116850</v>
      </c>
      <c r="L6" s="5"/>
    </row>
    <row r="7" spans="1:12" ht="16" x14ac:dyDescent="0.2">
      <c r="A7" s="1" t="s">
        <v>19</v>
      </c>
      <c r="B7" s="1" t="s">
        <v>6</v>
      </c>
      <c r="C7" s="1" t="s">
        <v>9</v>
      </c>
      <c r="D7" s="3">
        <v>43881</v>
      </c>
      <c r="E7" s="1">
        <v>6</v>
      </c>
      <c r="F7" s="3">
        <f>WORKDAY.INTL(Table1[[#This Row],[Start Date]]-1,Table1[[#This Row],[Duration]],1)</f>
        <v>43888</v>
      </c>
      <c r="G7" s="2" t="s">
        <v>36</v>
      </c>
      <c r="H7" s="5">
        <v>0</v>
      </c>
      <c r="I7" s="2">
        <v>188000</v>
      </c>
      <c r="J7" s="2">
        <v>0</v>
      </c>
      <c r="L7" s="5"/>
    </row>
    <row r="8" spans="1:12" ht="16" x14ac:dyDescent="0.2">
      <c r="A8" s="1" t="s">
        <v>19</v>
      </c>
      <c r="B8" s="1" t="s">
        <v>4</v>
      </c>
      <c r="C8" s="1" t="s">
        <v>7</v>
      </c>
      <c r="D8" s="3">
        <v>43881</v>
      </c>
      <c r="E8" s="1">
        <v>7</v>
      </c>
      <c r="F8" s="3">
        <f>WORKDAY.INTL(Table1[[#This Row],[Start Date]]-1,Table1[[#This Row],[Duration]],1)</f>
        <v>43889</v>
      </c>
      <c r="G8" s="2">
        <v>3</v>
      </c>
      <c r="H8" s="5">
        <f>Table1[[#This Row],[Days completed]]/Table1[[#This Row],[Duration]]</f>
        <v>0.42857142857142855</v>
      </c>
      <c r="I8" s="2">
        <v>180000</v>
      </c>
      <c r="J8" s="2">
        <v>79380</v>
      </c>
      <c r="L8" s="5"/>
    </row>
    <row r="9" spans="1:12" ht="16" x14ac:dyDescent="0.2">
      <c r="A9" s="1" t="s">
        <v>19</v>
      </c>
      <c r="B9" s="1" t="s">
        <v>1</v>
      </c>
      <c r="C9" s="1" t="s">
        <v>5</v>
      </c>
      <c r="D9" s="3">
        <v>43885</v>
      </c>
      <c r="E9" s="1">
        <v>5</v>
      </c>
      <c r="F9" s="3">
        <f>WORKDAY.INTL(Table1[[#This Row],[Start Date]]-1,Table1[[#This Row],[Duration]],1)</f>
        <v>43889</v>
      </c>
      <c r="G9" s="2">
        <v>2</v>
      </c>
      <c r="H9" s="5">
        <f>Table1[[#This Row],[Days completed]]/Table1[[#This Row],[Duration]]</f>
        <v>0.4</v>
      </c>
      <c r="I9" s="2">
        <v>582000</v>
      </c>
      <c r="J9" s="2">
        <v>195231</v>
      </c>
      <c r="L9" s="5"/>
    </row>
    <row r="10" spans="1:12" ht="16" x14ac:dyDescent="0.2">
      <c r="A10" s="1" t="s">
        <v>19</v>
      </c>
      <c r="B10" s="1" t="s">
        <v>18</v>
      </c>
      <c r="C10" s="1" t="s">
        <v>3</v>
      </c>
      <c r="D10" s="3">
        <v>43885</v>
      </c>
      <c r="E10" s="1">
        <v>9</v>
      </c>
      <c r="F10" s="3">
        <f>WORKDAY.INTL(Table1[[#This Row],[Start Date]]-1,Table1[[#This Row],[Duration]],1)</f>
        <v>43895</v>
      </c>
      <c r="G10" s="2">
        <v>1</v>
      </c>
      <c r="H10" s="5">
        <f>Table1[[#This Row],[Days completed]]/Table1[[#This Row],[Duration]]</f>
        <v>0.1111111111111111</v>
      </c>
      <c r="I10" s="2">
        <v>562000</v>
      </c>
      <c r="J10" s="2">
        <v>74746</v>
      </c>
      <c r="L10" s="5"/>
    </row>
    <row r="11" spans="1:12" ht="16" x14ac:dyDescent="0.2">
      <c r="A11" s="1" t="s">
        <v>19</v>
      </c>
      <c r="B11" s="1" t="s">
        <v>16</v>
      </c>
      <c r="C11" s="1" t="s">
        <v>0</v>
      </c>
      <c r="D11" s="3">
        <v>43885</v>
      </c>
      <c r="E11" s="1">
        <v>6</v>
      </c>
      <c r="F11" s="3">
        <f>WORKDAY.INTL(Table1[[#This Row],[Start Date]]-1,Table1[[#This Row],[Duration]],1)</f>
        <v>43892</v>
      </c>
      <c r="G11" s="2">
        <v>3</v>
      </c>
      <c r="H11" s="5">
        <f>Table1[[#This Row],[Days completed]]/Table1[[#This Row],[Duration]]</f>
        <v>0.5</v>
      </c>
      <c r="I11" s="2">
        <v>416000</v>
      </c>
      <c r="J11" s="2">
        <v>175015</v>
      </c>
      <c r="L11" s="5"/>
    </row>
    <row r="12" spans="1:12" ht="16" x14ac:dyDescent="0.2">
      <c r="A12" s="1" t="s">
        <v>17</v>
      </c>
      <c r="B12" s="1" t="s">
        <v>13</v>
      </c>
      <c r="C12" s="1" t="s">
        <v>9</v>
      </c>
      <c r="D12" s="3">
        <v>43879</v>
      </c>
      <c r="E12" s="1">
        <v>7</v>
      </c>
      <c r="F12" s="3">
        <f>WORKDAY.INTL(Table1[[#This Row],[Start Date]]-1,Table1[[#This Row],[Duration]],1)</f>
        <v>43887</v>
      </c>
      <c r="G12" s="2">
        <v>7</v>
      </c>
      <c r="H12" s="5">
        <f>Table1[[#This Row],[Days completed]]/Table1[[#This Row],[Duration]]</f>
        <v>1</v>
      </c>
      <c r="I12" s="2">
        <v>293000</v>
      </c>
      <c r="J12" s="2">
        <v>273001</v>
      </c>
      <c r="L12" s="5"/>
    </row>
    <row r="13" spans="1:12" ht="16" x14ac:dyDescent="0.2">
      <c r="A13" s="1" t="s">
        <v>17</v>
      </c>
      <c r="B13" s="1" t="s">
        <v>12</v>
      </c>
      <c r="C13" s="1" t="s">
        <v>7</v>
      </c>
      <c r="D13" s="3">
        <v>43878</v>
      </c>
      <c r="E13" s="1">
        <v>9</v>
      </c>
      <c r="F13" s="3">
        <f>WORKDAY.INTL(Table1[[#This Row],[Start Date]]-1,Table1[[#This Row],[Duration]],1)</f>
        <v>43888</v>
      </c>
      <c r="G13" s="2">
        <v>4</v>
      </c>
      <c r="H13" s="5">
        <f>Table1[[#This Row],[Days completed]]/Table1[[#This Row],[Duration]]</f>
        <v>0.44444444444444442</v>
      </c>
      <c r="I13" s="2">
        <v>224000</v>
      </c>
      <c r="J13" s="2">
        <v>57910</v>
      </c>
      <c r="L13" s="5"/>
    </row>
    <row r="14" spans="1:12" ht="16" x14ac:dyDescent="0.2">
      <c r="A14" s="1" t="s">
        <v>17</v>
      </c>
      <c r="B14" s="1" t="s">
        <v>11</v>
      </c>
      <c r="C14" s="1" t="s">
        <v>5</v>
      </c>
      <c r="D14" s="3">
        <v>43879</v>
      </c>
      <c r="E14" s="1">
        <v>8</v>
      </c>
      <c r="F14" s="3">
        <f>WORKDAY.INTL(Table1[[#This Row],[Start Date]]-1,Table1[[#This Row],[Duration]],1)</f>
        <v>43888</v>
      </c>
      <c r="G14" s="2">
        <v>0</v>
      </c>
      <c r="H14" s="5">
        <f>Table1[[#This Row],[Days completed]]/Table1[[#This Row],[Duration]]</f>
        <v>0</v>
      </c>
      <c r="I14" s="2">
        <v>978000</v>
      </c>
      <c r="J14" s="2">
        <v>0</v>
      </c>
      <c r="L14" s="5"/>
    </row>
    <row r="15" spans="1:12" ht="16" x14ac:dyDescent="0.2">
      <c r="A15" s="1" t="s">
        <v>17</v>
      </c>
      <c r="B15" s="1" t="s">
        <v>10</v>
      </c>
      <c r="C15" s="1" t="s">
        <v>3</v>
      </c>
      <c r="D15" s="3">
        <v>43881</v>
      </c>
      <c r="E15" s="1">
        <v>7</v>
      </c>
      <c r="F15" s="3">
        <f>WORKDAY.INTL(Table1[[#This Row],[Start Date]]-1,Table1[[#This Row],[Duration]],1)</f>
        <v>43889</v>
      </c>
      <c r="G15" s="2">
        <v>3</v>
      </c>
      <c r="H15" s="5">
        <f>Table1[[#This Row],[Days completed]]/Table1[[#This Row],[Duration]]</f>
        <v>0.42857142857142855</v>
      </c>
      <c r="I15" s="2">
        <v>932000</v>
      </c>
      <c r="J15" s="2">
        <v>379157</v>
      </c>
      <c r="L15" s="5"/>
    </row>
    <row r="16" spans="1:12" ht="16" x14ac:dyDescent="0.2">
      <c r="A16" s="1" t="s">
        <v>17</v>
      </c>
      <c r="B16" s="1" t="s">
        <v>8</v>
      </c>
      <c r="C16" s="1" t="s">
        <v>0</v>
      </c>
      <c r="D16" s="3">
        <v>43882</v>
      </c>
      <c r="E16" s="1">
        <v>4</v>
      </c>
      <c r="F16" s="3">
        <f>WORKDAY.INTL(Table1[[#This Row],[Start Date]]-1,Table1[[#This Row],[Duration]],1)</f>
        <v>43887</v>
      </c>
      <c r="G16" s="2">
        <v>1</v>
      </c>
      <c r="H16" s="5">
        <f>Table1[[#This Row],[Days completed]]/Table1[[#This Row],[Duration]]</f>
        <v>0.25</v>
      </c>
      <c r="I16" s="2">
        <v>854000</v>
      </c>
      <c r="J16" s="2">
        <v>322812</v>
      </c>
      <c r="L16" s="5"/>
    </row>
    <row r="17" spans="1:12" ht="16" x14ac:dyDescent="0.2">
      <c r="A17" s="1" t="s">
        <v>17</v>
      </c>
      <c r="B17" s="1" t="s">
        <v>6</v>
      </c>
      <c r="C17" s="1" t="s">
        <v>9</v>
      </c>
      <c r="D17" s="3">
        <v>43882</v>
      </c>
      <c r="E17" s="1">
        <v>6</v>
      </c>
      <c r="F17" s="3">
        <f>WORKDAY.INTL(Table1[[#This Row],[Start Date]]-1,Table1[[#This Row],[Duration]],1)</f>
        <v>43889</v>
      </c>
      <c r="G17" s="2">
        <v>3</v>
      </c>
      <c r="H17" s="5">
        <f>Table1[[#This Row],[Days completed]]/Table1[[#This Row],[Duration]]</f>
        <v>0.5</v>
      </c>
      <c r="I17" s="2">
        <v>81000</v>
      </c>
      <c r="J17" s="2">
        <v>38461</v>
      </c>
      <c r="L17" s="5"/>
    </row>
    <row r="18" spans="1:12" ht="16" x14ac:dyDescent="0.2">
      <c r="A18" s="1" t="s">
        <v>17</v>
      </c>
      <c r="B18" s="1" t="s">
        <v>4</v>
      </c>
      <c r="C18" s="1" t="s">
        <v>7</v>
      </c>
      <c r="D18" s="3">
        <v>43885</v>
      </c>
      <c r="E18" s="1">
        <v>6</v>
      </c>
      <c r="F18" s="3">
        <f>WORKDAY.INTL(Table1[[#This Row],[Start Date]]-1,Table1[[#This Row],[Duration]],1)</f>
        <v>43892</v>
      </c>
      <c r="G18" s="2">
        <v>5</v>
      </c>
      <c r="H18" s="5">
        <f>Table1[[#This Row],[Days completed]]/Table1[[#This Row],[Duration]]</f>
        <v>0.83333333333333337</v>
      </c>
      <c r="I18" s="2">
        <v>169000</v>
      </c>
      <c r="J18" s="2">
        <v>136468</v>
      </c>
      <c r="L18" s="5"/>
    </row>
    <row r="19" spans="1:12" ht="16" x14ac:dyDescent="0.2">
      <c r="A19" s="1" t="s">
        <v>17</v>
      </c>
      <c r="B19" s="1" t="s">
        <v>1</v>
      </c>
      <c r="C19" s="1" t="s">
        <v>5</v>
      </c>
      <c r="D19" s="3">
        <v>43886</v>
      </c>
      <c r="E19" s="1">
        <v>4</v>
      </c>
      <c r="F19" s="3">
        <f>WORKDAY.INTL(Table1[[#This Row],[Start Date]]-1,Table1[[#This Row],[Duration]],1)</f>
        <v>43889</v>
      </c>
      <c r="G19" s="2">
        <v>1</v>
      </c>
      <c r="H19" s="5">
        <f>Table1[[#This Row],[Days completed]]/Table1[[#This Row],[Duration]]</f>
        <v>0.25</v>
      </c>
      <c r="I19" s="2">
        <v>61000</v>
      </c>
      <c r="J19" s="2">
        <v>12078</v>
      </c>
      <c r="L19" s="5"/>
    </row>
    <row r="20" spans="1:12" ht="16" x14ac:dyDescent="0.2">
      <c r="A20" s="1" t="s">
        <v>17</v>
      </c>
      <c r="B20" s="1" t="s">
        <v>18</v>
      </c>
      <c r="C20" s="1" t="s">
        <v>3</v>
      </c>
      <c r="D20" s="3">
        <v>43888</v>
      </c>
      <c r="E20" s="1">
        <v>7</v>
      </c>
      <c r="F20" s="3">
        <f>WORKDAY.INTL(Table1[[#This Row],[Start Date]]-1,Table1[[#This Row],[Duration]],1)</f>
        <v>43896</v>
      </c>
      <c r="G20" s="2">
        <v>3</v>
      </c>
      <c r="H20" s="5">
        <f>Table1[[#This Row],[Days completed]]/Table1[[#This Row],[Duration]]</f>
        <v>0.42857142857142855</v>
      </c>
      <c r="I20" s="2">
        <v>645000</v>
      </c>
      <c r="J20" s="2">
        <v>273048</v>
      </c>
      <c r="L20" s="5"/>
    </row>
    <row r="21" spans="1:12" ht="16" x14ac:dyDescent="0.2">
      <c r="A21" s="1" t="s">
        <v>17</v>
      </c>
      <c r="B21" s="1" t="s">
        <v>16</v>
      </c>
      <c r="C21" s="1" t="s">
        <v>0</v>
      </c>
      <c r="D21" s="3">
        <v>43878</v>
      </c>
      <c r="E21" s="1">
        <v>3</v>
      </c>
      <c r="F21" s="3">
        <f>WORKDAY.INTL(Table1[[#This Row],[Start Date]]-1,Table1[[#This Row],[Duration]],1)</f>
        <v>43880</v>
      </c>
      <c r="G21" s="2">
        <v>3</v>
      </c>
      <c r="H21" s="5">
        <f>Table1[[#This Row],[Days completed]]/Table1[[#This Row],[Duration]]</f>
        <v>1</v>
      </c>
      <c r="I21" s="2">
        <v>68000</v>
      </c>
      <c r="J21" s="2">
        <v>64987</v>
      </c>
      <c r="L21" s="5"/>
    </row>
    <row r="22" spans="1:12" ht="16" x14ac:dyDescent="0.2">
      <c r="A22" s="1" t="s">
        <v>15</v>
      </c>
      <c r="B22" s="1" t="s">
        <v>13</v>
      </c>
      <c r="C22" s="1" t="s">
        <v>9</v>
      </c>
      <c r="D22" s="3">
        <v>43878</v>
      </c>
      <c r="E22" s="1">
        <v>10</v>
      </c>
      <c r="F22" s="3">
        <f>WORKDAY.INTL(Table1[[#This Row],[Start Date]]-1,Table1[[#This Row],[Duration]],1)</f>
        <v>43889</v>
      </c>
      <c r="G22" s="2">
        <v>5</v>
      </c>
      <c r="H22" s="5">
        <f>Table1[[#This Row],[Days completed]]/Table1[[#This Row],[Duration]]</f>
        <v>0.5</v>
      </c>
      <c r="I22" s="2">
        <v>839000</v>
      </c>
      <c r="J22" s="2">
        <v>406974</v>
      </c>
      <c r="L22" s="5"/>
    </row>
    <row r="23" spans="1:12" ht="16" x14ac:dyDescent="0.2">
      <c r="A23" s="1" t="s">
        <v>15</v>
      </c>
      <c r="B23" s="1" t="s">
        <v>12</v>
      </c>
      <c r="C23" s="1" t="s">
        <v>7</v>
      </c>
      <c r="D23" s="3">
        <v>43882</v>
      </c>
      <c r="E23" s="1">
        <v>5</v>
      </c>
      <c r="F23" s="3">
        <f>WORKDAY.INTL(Table1[[#This Row],[Start Date]]-1,Table1[[#This Row],[Duration]],1)</f>
        <v>43888</v>
      </c>
      <c r="G23" s="2">
        <v>4</v>
      </c>
      <c r="H23" s="5">
        <f>Table1[[#This Row],[Days completed]]/Table1[[#This Row],[Duration]]</f>
        <v>0.8</v>
      </c>
      <c r="I23" s="2">
        <v>729000</v>
      </c>
      <c r="J23" s="2">
        <v>487139</v>
      </c>
      <c r="L23" s="5"/>
    </row>
    <row r="24" spans="1:12" ht="16" x14ac:dyDescent="0.2">
      <c r="A24" s="1" t="s">
        <v>15</v>
      </c>
      <c r="B24" s="1" t="s">
        <v>11</v>
      </c>
      <c r="C24" s="1" t="s">
        <v>5</v>
      </c>
      <c r="D24" s="3">
        <v>43885</v>
      </c>
      <c r="E24" s="1">
        <v>7</v>
      </c>
      <c r="F24" s="3">
        <f>WORKDAY.INTL(Table1[[#This Row],[Start Date]]-1,Table1[[#This Row],[Duration]],1)</f>
        <v>43893</v>
      </c>
      <c r="G24" s="2">
        <v>3</v>
      </c>
      <c r="H24" s="5">
        <f>Table1[[#This Row],[Days completed]]/Table1[[#This Row],[Duration]]</f>
        <v>0.42857142857142855</v>
      </c>
      <c r="I24" s="2">
        <v>826000</v>
      </c>
      <c r="J24" s="2">
        <v>298186</v>
      </c>
      <c r="L24" s="5"/>
    </row>
    <row r="25" spans="1:12" ht="16" x14ac:dyDescent="0.2">
      <c r="A25" s="1" t="s">
        <v>15</v>
      </c>
      <c r="B25" s="1" t="s">
        <v>10</v>
      </c>
      <c r="C25" s="1" t="s">
        <v>3</v>
      </c>
      <c r="D25" s="3">
        <v>43887</v>
      </c>
      <c r="E25" s="1">
        <v>7</v>
      </c>
      <c r="F25" s="3">
        <f>WORKDAY.INTL(Table1[[#This Row],[Start Date]]-1,Table1[[#This Row],[Duration]],1)</f>
        <v>43895</v>
      </c>
      <c r="G25" s="2">
        <v>2</v>
      </c>
      <c r="H25" s="5">
        <f>Table1[[#This Row],[Days completed]]/Table1[[#This Row],[Duration]]</f>
        <v>0.2857142857142857</v>
      </c>
      <c r="I25" s="2">
        <v>895000</v>
      </c>
      <c r="J25" s="2">
        <v>280583</v>
      </c>
      <c r="L25" s="5"/>
    </row>
    <row r="26" spans="1:12" ht="16" x14ac:dyDescent="0.2">
      <c r="A26" s="1" t="s">
        <v>15</v>
      </c>
      <c r="B26" s="1" t="s">
        <v>8</v>
      </c>
      <c r="C26" s="1" t="s">
        <v>0</v>
      </c>
      <c r="D26" s="3">
        <v>43889</v>
      </c>
      <c r="E26" s="1">
        <v>3</v>
      </c>
      <c r="F26" s="3">
        <f>WORKDAY.INTL(Table1[[#This Row],[Start Date]]-1,Table1[[#This Row],[Duration]],1)</f>
        <v>43893</v>
      </c>
      <c r="G26" s="2">
        <v>2</v>
      </c>
      <c r="H26" s="5">
        <f>Table1[[#This Row],[Days completed]]/Table1[[#This Row],[Duration]]</f>
        <v>0.66666666666666663</v>
      </c>
      <c r="I26" s="2">
        <v>341000</v>
      </c>
      <c r="J26" s="2">
        <v>129785</v>
      </c>
      <c r="L26" s="5"/>
    </row>
    <row r="27" spans="1:12" ht="16" x14ac:dyDescent="0.2">
      <c r="A27" s="1" t="s">
        <v>14</v>
      </c>
      <c r="B27" s="1" t="s">
        <v>13</v>
      </c>
      <c r="C27" s="1" t="s">
        <v>9</v>
      </c>
      <c r="D27" s="3">
        <v>43892</v>
      </c>
      <c r="E27" s="1">
        <v>9</v>
      </c>
      <c r="F27" s="3">
        <f>WORKDAY.INTL(Table1[[#This Row],[Start Date]]-1,Table1[[#This Row],[Duration]],1)</f>
        <v>43902</v>
      </c>
      <c r="G27" s="2">
        <v>8</v>
      </c>
      <c r="H27" s="5">
        <f>Table1[[#This Row],[Days completed]]/Table1[[#This Row],[Duration]]</f>
        <v>0.88888888888888884</v>
      </c>
      <c r="I27" s="2">
        <v>787000</v>
      </c>
      <c r="J27" s="2">
        <v>727188</v>
      </c>
      <c r="L27" s="5"/>
    </row>
    <row r="28" spans="1:12" ht="16" x14ac:dyDescent="0.2">
      <c r="A28" s="1" t="s">
        <v>14</v>
      </c>
      <c r="B28" s="1" t="s">
        <v>12</v>
      </c>
      <c r="C28" s="1" t="s">
        <v>7</v>
      </c>
      <c r="D28" s="3">
        <v>43892</v>
      </c>
      <c r="E28" s="1">
        <v>10</v>
      </c>
      <c r="F28" s="3">
        <f>WORKDAY.INTL(Table1[[#This Row],[Start Date]]-1,Table1[[#This Row],[Duration]],1)</f>
        <v>43903</v>
      </c>
      <c r="G28" s="2">
        <v>2</v>
      </c>
      <c r="H28" s="5">
        <f>Table1[[#This Row],[Days completed]]/Table1[[#This Row],[Duration]]</f>
        <v>0.2</v>
      </c>
      <c r="I28" s="2">
        <v>228000</v>
      </c>
      <c r="J28" s="2">
        <v>47880</v>
      </c>
      <c r="L28" s="5"/>
    </row>
    <row r="29" spans="1:12" ht="16" x14ac:dyDescent="0.2">
      <c r="A29" s="1" t="s">
        <v>14</v>
      </c>
      <c r="B29" s="1" t="s">
        <v>11</v>
      </c>
      <c r="C29" s="1" t="s">
        <v>5</v>
      </c>
      <c r="D29" s="3">
        <v>43878</v>
      </c>
      <c r="E29" s="1">
        <v>4</v>
      </c>
      <c r="F29" s="3">
        <f>WORKDAY.INTL(Table1[[#This Row],[Start Date]]-1,Table1[[#This Row],[Duration]],1)</f>
        <v>43881</v>
      </c>
      <c r="G29" s="2">
        <v>0</v>
      </c>
      <c r="H29" s="5">
        <f>Table1[[#This Row],[Days completed]]/Table1[[#This Row],[Duration]]</f>
        <v>0</v>
      </c>
      <c r="I29" s="2">
        <v>147000</v>
      </c>
      <c r="J29" s="2">
        <v>0</v>
      </c>
      <c r="L29" s="5"/>
    </row>
    <row r="30" spans="1:12" ht="16" x14ac:dyDescent="0.2">
      <c r="A30" s="1" t="s">
        <v>14</v>
      </c>
      <c r="B30" s="1" t="s">
        <v>10</v>
      </c>
      <c r="C30" s="1" t="s">
        <v>3</v>
      </c>
      <c r="D30" s="3">
        <v>43880</v>
      </c>
      <c r="E30" s="1">
        <v>8</v>
      </c>
      <c r="F30" s="3">
        <f>WORKDAY.INTL(Table1[[#This Row],[Start Date]]-1,Table1[[#This Row],[Duration]],1)</f>
        <v>43889</v>
      </c>
      <c r="G30" s="2">
        <v>5</v>
      </c>
      <c r="H30" s="5">
        <f>Table1[[#This Row],[Days completed]]/Table1[[#This Row],[Duration]]</f>
        <v>0.625</v>
      </c>
      <c r="I30" s="2">
        <v>338000</v>
      </c>
      <c r="J30" s="2">
        <v>205123</v>
      </c>
      <c r="L30" s="5"/>
    </row>
    <row r="31" spans="1:12" ht="16" x14ac:dyDescent="0.2">
      <c r="A31" s="1" t="s">
        <v>14</v>
      </c>
      <c r="B31" s="1" t="s">
        <v>8</v>
      </c>
      <c r="C31" s="1" t="s">
        <v>0</v>
      </c>
      <c r="D31" s="3">
        <v>43885</v>
      </c>
      <c r="E31" s="1">
        <v>10</v>
      </c>
      <c r="F31" s="3">
        <f>WORKDAY.INTL(Table1[[#This Row],[Start Date]]-1,Table1[[#This Row],[Duration]],1)</f>
        <v>43896</v>
      </c>
      <c r="G31" s="2">
        <v>3</v>
      </c>
      <c r="H31" s="5">
        <f>Table1[[#This Row],[Days completed]]/Table1[[#This Row],[Duration]]</f>
        <v>0.3</v>
      </c>
      <c r="I31" s="2">
        <v>857000</v>
      </c>
      <c r="J31" s="2">
        <v>305949</v>
      </c>
      <c r="L31" s="5"/>
    </row>
    <row r="32" spans="1:12" ht="16" x14ac:dyDescent="0.2">
      <c r="A32" s="1" t="s">
        <v>14</v>
      </c>
      <c r="B32" s="1" t="s">
        <v>6</v>
      </c>
      <c r="C32" s="1" t="s">
        <v>9</v>
      </c>
      <c r="D32" s="3">
        <v>43886</v>
      </c>
      <c r="E32" s="1">
        <v>6</v>
      </c>
      <c r="F32" s="3">
        <f>WORKDAY.INTL(Table1[[#This Row],[Start Date]]-1,Table1[[#This Row],[Duration]],1)</f>
        <v>43893</v>
      </c>
      <c r="G32" s="2">
        <v>3</v>
      </c>
      <c r="H32" s="5">
        <f>Table1[[#This Row],[Days completed]]/Table1[[#This Row],[Duration]]</f>
        <v>0.5</v>
      </c>
      <c r="I32" s="2">
        <v>602000</v>
      </c>
      <c r="J32" s="2">
        <v>322371</v>
      </c>
      <c r="L32" s="5"/>
    </row>
    <row r="33" spans="1:12" ht="16" x14ac:dyDescent="0.2">
      <c r="A33" s="1" t="s">
        <v>14</v>
      </c>
      <c r="B33" s="1" t="s">
        <v>4</v>
      </c>
      <c r="C33" s="1" t="s">
        <v>7</v>
      </c>
      <c r="D33" s="3">
        <v>43886</v>
      </c>
      <c r="E33" s="1">
        <v>4</v>
      </c>
      <c r="F33" s="3">
        <f>WORKDAY.INTL(Table1[[#This Row],[Start Date]]-1,Table1[[#This Row],[Duration]],1)</f>
        <v>43889</v>
      </c>
      <c r="G33" s="2">
        <v>2</v>
      </c>
      <c r="H33" s="5">
        <f>Table1[[#This Row],[Days completed]]/Table1[[#This Row],[Duration]]</f>
        <v>0.5</v>
      </c>
      <c r="I33" s="2">
        <v>990000</v>
      </c>
      <c r="J33" s="2">
        <v>451440</v>
      </c>
      <c r="L33" s="5"/>
    </row>
    <row r="34" spans="1:12" ht="16" x14ac:dyDescent="0.2">
      <c r="A34" s="1" t="s">
        <v>2</v>
      </c>
      <c r="B34" s="1" t="s">
        <v>13</v>
      </c>
      <c r="C34" s="1" t="s">
        <v>5</v>
      </c>
      <c r="D34" s="3">
        <v>43889</v>
      </c>
      <c r="E34" s="1">
        <v>8</v>
      </c>
      <c r="F34" s="3">
        <f>WORKDAY.INTL(Table1[[#This Row],[Start Date]]-1,Table1[[#This Row],[Duration]],1)</f>
        <v>43900</v>
      </c>
      <c r="G34" s="2">
        <v>3</v>
      </c>
      <c r="H34" s="5">
        <f>Table1[[#This Row],[Days completed]]/Table1[[#This Row],[Duration]]</f>
        <v>0.375</v>
      </c>
      <c r="I34" s="2">
        <v>96000</v>
      </c>
      <c r="J34" s="2">
        <v>32256</v>
      </c>
      <c r="L34" s="5"/>
    </row>
    <row r="35" spans="1:12" ht="16" x14ac:dyDescent="0.2">
      <c r="A35" s="1" t="s">
        <v>2</v>
      </c>
      <c r="B35" s="1" t="s">
        <v>12</v>
      </c>
      <c r="C35" s="1" t="s">
        <v>3</v>
      </c>
      <c r="D35" s="3">
        <v>43892</v>
      </c>
      <c r="E35" s="1">
        <v>9</v>
      </c>
      <c r="F35" s="3">
        <f>WORKDAY.INTL(Table1[[#This Row],[Start Date]]-1,Table1[[#This Row],[Duration]],1)</f>
        <v>43902</v>
      </c>
      <c r="G35" s="2">
        <v>4</v>
      </c>
      <c r="H35" s="5">
        <f>Table1[[#This Row],[Days completed]]/Table1[[#This Row],[Duration]]</f>
        <v>0.44444444444444442</v>
      </c>
      <c r="I35" s="2">
        <v>513000</v>
      </c>
      <c r="J35" s="2">
        <v>226233</v>
      </c>
      <c r="L35" s="5"/>
    </row>
    <row r="36" spans="1:12" ht="16" x14ac:dyDescent="0.2">
      <c r="A36" s="1" t="s">
        <v>2</v>
      </c>
      <c r="B36" s="1" t="s">
        <v>11</v>
      </c>
      <c r="C36" s="1" t="s">
        <v>0</v>
      </c>
      <c r="D36" s="3">
        <v>43881</v>
      </c>
      <c r="E36" s="1">
        <v>5</v>
      </c>
      <c r="F36" s="3">
        <f>WORKDAY.INTL(Table1[[#This Row],[Start Date]]-1,Table1[[#This Row],[Duration]],1)</f>
        <v>43887</v>
      </c>
      <c r="G36" s="2">
        <v>3</v>
      </c>
      <c r="H36" s="5">
        <f>Table1[[#This Row],[Days completed]]/Table1[[#This Row],[Duration]]</f>
        <v>0.6</v>
      </c>
      <c r="I36" s="2">
        <v>616000</v>
      </c>
      <c r="J36" s="2">
        <v>401579</v>
      </c>
      <c r="L36" s="5"/>
    </row>
    <row r="37" spans="1:12" ht="16" x14ac:dyDescent="0.2">
      <c r="A37" s="1" t="s">
        <v>2</v>
      </c>
      <c r="B37" s="1" t="s">
        <v>10</v>
      </c>
      <c r="C37" s="1" t="s">
        <v>9</v>
      </c>
      <c r="D37" s="3">
        <v>43880</v>
      </c>
      <c r="E37" s="1">
        <v>3</v>
      </c>
      <c r="F37" s="3">
        <f>WORKDAY.INTL(Table1[[#This Row],[Start Date]]-1,Table1[[#This Row],[Duration]],1)</f>
        <v>43882</v>
      </c>
      <c r="G37" s="2">
        <v>3</v>
      </c>
      <c r="H37" s="5">
        <f>Table1[[#This Row],[Days completed]]/Table1[[#This Row],[Duration]]</f>
        <v>1</v>
      </c>
      <c r="I37" s="2">
        <v>817000</v>
      </c>
      <c r="J37" s="2">
        <v>807069</v>
      </c>
      <c r="L37" s="5"/>
    </row>
    <row r="38" spans="1:12" ht="16" x14ac:dyDescent="0.2">
      <c r="A38" s="1" t="s">
        <v>2</v>
      </c>
      <c r="B38" s="1" t="s">
        <v>8</v>
      </c>
      <c r="C38" s="1" t="s">
        <v>7</v>
      </c>
      <c r="D38" s="3">
        <v>43882</v>
      </c>
      <c r="E38" s="1">
        <v>7</v>
      </c>
      <c r="F38" s="3">
        <f>WORKDAY.INTL(Table1[[#This Row],[Start Date]]-1,Table1[[#This Row],[Duration]],1)</f>
        <v>43892</v>
      </c>
      <c r="G38" s="2">
        <v>3</v>
      </c>
      <c r="H38" s="5">
        <f>Table1[[#This Row],[Days completed]]/Table1[[#This Row],[Duration]]</f>
        <v>0.42857142857142855</v>
      </c>
      <c r="I38" s="2">
        <v>372000</v>
      </c>
      <c r="J38" s="2">
        <v>173166</v>
      </c>
      <c r="L38" s="5"/>
    </row>
    <row r="39" spans="1:12" ht="16" x14ac:dyDescent="0.2">
      <c r="A39" s="1" t="s">
        <v>2</v>
      </c>
      <c r="B39" s="1" t="s">
        <v>6</v>
      </c>
      <c r="C39" s="1" t="s">
        <v>5</v>
      </c>
      <c r="D39" s="3">
        <v>43885</v>
      </c>
      <c r="E39" s="1">
        <v>10</v>
      </c>
      <c r="F39" s="3">
        <f>WORKDAY.INTL(Table1[[#This Row],[Start Date]]-1,Table1[[#This Row],[Duration]],1)</f>
        <v>43896</v>
      </c>
      <c r="G39" s="2">
        <v>2</v>
      </c>
      <c r="H39" s="5">
        <f>Table1[[#This Row],[Days completed]]/Table1[[#This Row],[Duration]]</f>
        <v>0.2</v>
      </c>
      <c r="I39" s="2">
        <v>50000</v>
      </c>
      <c r="J39" s="2">
        <v>8400</v>
      </c>
      <c r="L39" s="5"/>
    </row>
    <row r="40" spans="1:12" ht="16" x14ac:dyDescent="0.2">
      <c r="A40" s="1" t="s">
        <v>2</v>
      </c>
      <c r="B40" s="1" t="s">
        <v>4</v>
      </c>
      <c r="C40" s="1" t="s">
        <v>3</v>
      </c>
      <c r="D40" s="3">
        <v>43885</v>
      </c>
      <c r="E40" s="1">
        <v>10</v>
      </c>
      <c r="F40" s="3">
        <f>WORKDAY.INTL(Table1[[#This Row],[Start Date]]-1,Table1[[#This Row],[Duration]],1)</f>
        <v>43896</v>
      </c>
      <c r="G40" s="2">
        <v>3</v>
      </c>
      <c r="H40" s="5">
        <f>Table1[[#This Row],[Days completed]]/Table1[[#This Row],[Duration]]</f>
        <v>0.3</v>
      </c>
      <c r="I40" s="2">
        <v>807000</v>
      </c>
      <c r="J40" s="2">
        <v>262679</v>
      </c>
      <c r="L40" s="5"/>
    </row>
    <row r="41" spans="1:12" ht="16" x14ac:dyDescent="0.2">
      <c r="A41" s="1" t="s">
        <v>2</v>
      </c>
      <c r="B41" s="1" t="s">
        <v>1</v>
      </c>
      <c r="C41" s="1" t="s">
        <v>0</v>
      </c>
      <c r="D41" s="3">
        <v>43885</v>
      </c>
      <c r="E41" s="1">
        <v>3</v>
      </c>
      <c r="F41" s="3">
        <f>WORKDAY.INTL(Table1[[#This Row],[Start Date]]-1,Table1[[#This Row],[Duration]],1)</f>
        <v>43887</v>
      </c>
      <c r="G41" s="2">
        <v>0</v>
      </c>
      <c r="H41" s="5">
        <f>Table1[[#This Row],[Days completed]]/Table1[[#This Row],[Duration]]</f>
        <v>0</v>
      </c>
      <c r="I41" s="2">
        <v>691000</v>
      </c>
      <c r="J41" s="2">
        <v>0</v>
      </c>
      <c r="L41" s="5"/>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Workings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映虹 刘</dc:creator>
  <cp:lastModifiedBy>映虹 刘</cp:lastModifiedBy>
  <dcterms:created xsi:type="dcterms:W3CDTF">2020-08-08T19:32:30Z</dcterms:created>
  <dcterms:modified xsi:type="dcterms:W3CDTF">2020-08-09T19:45:36Z</dcterms:modified>
</cp:coreProperties>
</file>