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/GoogleDrive/Postdoc/Teaching/Practical2/"/>
    </mc:Choice>
  </mc:AlternateContent>
  <xr:revisionPtr revIDLastSave="0" documentId="13_ncr:1_{DC49FE3B-3B91-D24F-BB73-A6D057FD2668}" xr6:coauthVersionLast="43" xr6:coauthVersionMax="43" xr10:uidLastSave="{00000000-0000-0000-0000-000000000000}"/>
  <bookViews>
    <workbookView xWindow="2660" yWindow="460" windowWidth="25340" windowHeight="16420" xr2:uid="{3623E2CF-A911-6F4D-BC92-1D232440B571}"/>
  </bookViews>
  <sheets>
    <sheet name="Questions" sheetId="2" r:id="rId1"/>
    <sheet name="Answ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1" l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59" i="1"/>
  <c r="H18" i="1"/>
  <c r="D18" i="1" l="1"/>
  <c r="F62" i="1"/>
  <c r="G62" i="1" s="1"/>
  <c r="I62" i="1" s="1"/>
  <c r="F65" i="1"/>
  <c r="G65" i="1" s="1"/>
  <c r="I65" i="1" s="1"/>
  <c r="F66" i="1"/>
  <c r="G66" i="1" s="1"/>
  <c r="I66" i="1" s="1"/>
  <c r="F69" i="1"/>
  <c r="G69" i="1" s="1"/>
  <c r="I69" i="1" s="1"/>
  <c r="F70" i="1"/>
  <c r="G70" i="1" s="1"/>
  <c r="I70" i="1" s="1"/>
  <c r="F73" i="1"/>
  <c r="G73" i="1" s="1"/>
  <c r="I73" i="1" s="1"/>
  <c r="F74" i="1"/>
  <c r="G74" i="1" s="1"/>
  <c r="I74" i="1" s="1"/>
  <c r="J18" i="1"/>
  <c r="E62" i="1"/>
  <c r="E65" i="1"/>
  <c r="E66" i="1"/>
  <c r="E69" i="1"/>
  <c r="E70" i="1"/>
  <c r="E73" i="1"/>
  <c r="E74" i="1"/>
  <c r="I18" i="1"/>
  <c r="C60" i="1"/>
  <c r="F60" i="1" s="1"/>
  <c r="G60" i="1" s="1"/>
  <c r="I60" i="1" s="1"/>
  <c r="C61" i="1"/>
  <c r="C62" i="1"/>
  <c r="C63" i="1"/>
  <c r="F63" i="1" s="1"/>
  <c r="G63" i="1" s="1"/>
  <c r="I63" i="1" s="1"/>
  <c r="C64" i="1"/>
  <c r="F64" i="1" s="1"/>
  <c r="G64" i="1" s="1"/>
  <c r="I64" i="1" s="1"/>
  <c r="C65" i="1"/>
  <c r="C66" i="1"/>
  <c r="C67" i="1"/>
  <c r="F67" i="1" s="1"/>
  <c r="G67" i="1" s="1"/>
  <c r="I67" i="1" s="1"/>
  <c r="C68" i="1"/>
  <c r="F68" i="1" s="1"/>
  <c r="G68" i="1" s="1"/>
  <c r="I68" i="1" s="1"/>
  <c r="C69" i="1"/>
  <c r="C70" i="1"/>
  <c r="C71" i="1"/>
  <c r="F71" i="1" s="1"/>
  <c r="G71" i="1" s="1"/>
  <c r="I71" i="1" s="1"/>
  <c r="C72" i="1"/>
  <c r="F72" i="1" s="1"/>
  <c r="G72" i="1" s="1"/>
  <c r="I72" i="1" s="1"/>
  <c r="C73" i="1"/>
  <c r="C74" i="1"/>
  <c r="C75" i="1"/>
  <c r="F75" i="1" s="1"/>
  <c r="G75" i="1" s="1"/>
  <c r="I75" i="1" s="1"/>
  <c r="C76" i="1"/>
  <c r="F76" i="1" s="1"/>
  <c r="G76" i="1" s="1"/>
  <c r="I76" i="1" s="1"/>
  <c r="C59" i="1"/>
  <c r="F17" i="1"/>
  <c r="C50" i="1"/>
  <c r="C51" i="1"/>
  <c r="C52" i="1"/>
  <c r="C39" i="1"/>
  <c r="D39" i="1" s="1"/>
  <c r="C40" i="1"/>
  <c r="C41" i="1"/>
  <c r="C42" i="1"/>
  <c r="C43" i="1"/>
  <c r="D43" i="1" s="1"/>
  <c r="C44" i="1"/>
  <c r="C45" i="1"/>
  <c r="C46" i="1"/>
  <c r="C47" i="1"/>
  <c r="C48" i="1"/>
  <c r="C49" i="1"/>
  <c r="C28" i="1"/>
  <c r="C29" i="1"/>
  <c r="C30" i="1"/>
  <c r="C31" i="1"/>
  <c r="D31" i="1" s="1"/>
  <c r="C32" i="1"/>
  <c r="C33" i="1"/>
  <c r="C34" i="1"/>
  <c r="D34" i="1" s="1"/>
  <c r="C35" i="1"/>
  <c r="D35" i="1" s="1"/>
  <c r="C36" i="1"/>
  <c r="C37" i="1"/>
  <c r="C38" i="1"/>
  <c r="C27" i="1"/>
  <c r="F19" i="1"/>
  <c r="F18" i="1"/>
  <c r="E76" i="1" l="1"/>
  <c r="E72" i="1"/>
  <c r="E68" i="1"/>
  <c r="E64" i="1"/>
  <c r="E75" i="1"/>
  <c r="E71" i="1"/>
  <c r="E67" i="1"/>
  <c r="E63" i="1"/>
  <c r="E61" i="1"/>
  <c r="F61" i="1"/>
  <c r="G61" i="1" s="1"/>
  <c r="I61" i="1" s="1"/>
  <c r="E60" i="1"/>
  <c r="F59" i="1"/>
  <c r="G59" i="1" s="1"/>
  <c r="I59" i="1" s="1"/>
  <c r="E59" i="1"/>
  <c r="D27" i="1"/>
  <c r="D51" i="1"/>
  <c r="D50" i="1"/>
  <c r="D38" i="1"/>
  <c r="D30" i="1"/>
  <c r="D47" i="1"/>
  <c r="D33" i="1"/>
  <c r="D37" i="1"/>
  <c r="D29" i="1"/>
  <c r="D45" i="1"/>
  <c r="D41" i="1"/>
  <c r="D46" i="1"/>
  <c r="D44" i="1"/>
  <c r="D40" i="1"/>
  <c r="D36" i="1"/>
  <c r="D32" i="1"/>
  <c r="D28" i="1"/>
  <c r="D49" i="1"/>
  <c r="D42" i="1"/>
  <c r="D52" i="1"/>
  <c r="D48" i="1"/>
  <c r="B5" i="1"/>
  <c r="B10" i="1" l="1"/>
  <c r="B12" i="1"/>
  <c r="M20" i="1" s="1"/>
  <c r="F20" i="1" s="1"/>
  <c r="B11" i="1"/>
  <c r="J19" i="1" l="1"/>
  <c r="I19" i="1" s="1"/>
  <c r="E20" i="1"/>
  <c r="I20" i="1"/>
  <c r="H20" i="1"/>
  <c r="J20" i="1" s="1"/>
  <c r="D20" i="1" s="1"/>
  <c r="J17" i="1"/>
  <c r="H17" i="1"/>
  <c r="I17" i="1"/>
  <c r="D19" i="1" l="1"/>
  <c r="H19" i="1"/>
  <c r="C19" i="1" s="1"/>
  <c r="C17" i="1"/>
  <c r="B17" i="1"/>
  <c r="B18" i="1" l="1"/>
</calcChain>
</file>

<file path=xl/sharedStrings.xml><?xml version="1.0" encoding="utf-8"?>
<sst xmlns="http://schemas.openxmlformats.org/spreadsheetml/2006/main" count="131" uniqueCount="32">
  <si>
    <t>[H+]</t>
  </si>
  <si>
    <t>CA</t>
  </si>
  <si>
    <t>DIC</t>
  </si>
  <si>
    <t xml:space="preserve">Temperature (deg. C) </t>
  </si>
  <si>
    <t xml:space="preserve">Pressure (atm) </t>
  </si>
  <si>
    <t>K0</t>
  </si>
  <si>
    <t>K1</t>
  </si>
  <si>
    <t>K2</t>
  </si>
  <si>
    <r>
      <t xml:space="preserve">Practical #2 </t>
    </r>
    <r>
      <rPr>
        <sz val="16"/>
        <color theme="1"/>
        <rFont val="Calibri"/>
        <family val="2"/>
        <scheme val="minor"/>
      </rPr>
      <t>The carbonate chemistry system: a problem-solving study based on dissociation constant's definitions</t>
    </r>
  </si>
  <si>
    <t>Physical variables</t>
  </si>
  <si>
    <t>Temperature (K)</t>
  </si>
  <si>
    <t>Dissociation constants</t>
  </si>
  <si>
    <t>(atm)</t>
  </si>
  <si>
    <t>Salinity (psu)</t>
  </si>
  <si>
    <r>
      <t>CO</t>
    </r>
    <r>
      <rPr>
        <b/>
        <vertAlign val="subscript"/>
        <sz val="14"/>
        <color theme="1"/>
        <rFont val="Calibri (Body)"/>
      </rPr>
      <t>2</t>
    </r>
    <r>
      <rPr>
        <b/>
        <sz val="14"/>
        <color theme="1"/>
        <rFont val="Calibri"/>
        <family val="2"/>
        <scheme val="minor"/>
      </rPr>
      <t>-related variables</t>
    </r>
  </si>
  <si>
    <r>
      <t>[HCO</t>
    </r>
    <r>
      <rPr>
        <vertAlign val="subscript"/>
        <sz val="14"/>
        <color theme="1"/>
        <rFont val="Calibri (Body)"/>
      </rPr>
      <t>3</t>
    </r>
    <r>
      <rPr>
        <vertAlign val="superscript"/>
        <sz val="14"/>
        <color theme="1"/>
        <rFont val="Calibri (Body)"/>
      </rPr>
      <t>-</t>
    </r>
    <r>
      <rPr>
        <sz val="14"/>
        <color theme="1"/>
        <rFont val="Calibri"/>
        <family val="2"/>
        <scheme val="minor"/>
      </rPr>
      <t>]</t>
    </r>
  </si>
  <si>
    <r>
      <t>[CO</t>
    </r>
    <r>
      <rPr>
        <vertAlign val="subscript"/>
        <sz val="14"/>
        <color theme="1"/>
        <rFont val="Calibri (Body)"/>
      </rPr>
      <t>3</t>
    </r>
    <r>
      <rPr>
        <vertAlign val="superscript"/>
        <sz val="14"/>
        <color theme="1"/>
        <rFont val="Calibri (Body)"/>
      </rPr>
      <t>2-</t>
    </r>
    <r>
      <rPr>
        <sz val="14"/>
        <color theme="1"/>
        <rFont val="Calibri"/>
        <family val="2"/>
        <scheme val="minor"/>
      </rPr>
      <t xml:space="preserve">] </t>
    </r>
  </si>
  <si>
    <r>
      <t>[CO</t>
    </r>
    <r>
      <rPr>
        <vertAlign val="subscript"/>
        <sz val="14"/>
        <color theme="1"/>
        <rFont val="Calibri (Body)"/>
      </rPr>
      <t>2</t>
    </r>
    <r>
      <rPr>
        <vertAlign val="superscript"/>
        <sz val="14"/>
        <color theme="1"/>
        <rFont val="Calibri (Body)"/>
      </rPr>
      <t>*</t>
    </r>
    <r>
      <rPr>
        <sz val="14"/>
        <color theme="1"/>
        <rFont val="Calibri"/>
        <family val="2"/>
        <scheme val="minor"/>
      </rPr>
      <t>]</t>
    </r>
  </si>
  <si>
    <r>
      <t>(mol.kg</t>
    </r>
    <r>
      <rPr>
        <vertAlign val="superscript"/>
        <sz val="11"/>
        <color theme="1"/>
        <rFont val="Calibri (Body)"/>
      </rPr>
      <t>-1</t>
    </r>
    <r>
      <rPr>
        <sz val="11"/>
        <color theme="1"/>
        <rFont val="Calibri"/>
        <family val="2"/>
        <scheme val="minor"/>
      </rPr>
      <t>)</t>
    </r>
  </si>
  <si>
    <t>pH</t>
  </si>
  <si>
    <t>Example #3 (**)</t>
  </si>
  <si>
    <t>Example #4 (***)</t>
  </si>
  <si>
    <t>Discriminant △</t>
  </si>
  <si>
    <t>Example #1 (*)</t>
  </si>
  <si>
    <t>Example #2 (**)</t>
  </si>
  <si>
    <t>Temperature (Deg. C)</t>
  </si>
  <si>
    <t>Solubility change</t>
  </si>
  <si>
    <t>pH Change (based on example #2)</t>
  </si>
  <si>
    <r>
      <t>f(CO</t>
    </r>
    <r>
      <rPr>
        <vertAlign val="subscript"/>
        <sz val="14"/>
        <color theme="1"/>
        <rFont val="Calibri (Body)"/>
      </rPr>
      <t>2atm</t>
    </r>
    <r>
      <rPr>
        <sz val="14"/>
        <color theme="1"/>
        <rFont val="Calibri"/>
        <family val="2"/>
        <scheme val="minor"/>
      </rPr>
      <t>)</t>
    </r>
  </si>
  <si>
    <r>
      <t>f(CO</t>
    </r>
    <r>
      <rPr>
        <vertAlign val="subscript"/>
        <sz val="14"/>
        <color theme="1"/>
        <rFont val="Calibri (Body)"/>
      </rPr>
      <t>2sea</t>
    </r>
    <r>
      <rPr>
        <sz val="14"/>
        <color theme="1"/>
        <rFont val="Calibri"/>
        <family val="2"/>
        <scheme val="minor"/>
      </rPr>
      <t>)</t>
    </r>
  </si>
  <si>
    <t>△fCO2</t>
  </si>
  <si>
    <t>*ENTER*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</si>
</sst>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4"/>
      <color theme="1"/>
      <name val="Calibri (Body)"/>
    </font>
    <font>
      <b/>
      <vertAlign val="subscript"/>
      <sz val="14"/>
      <color theme="1"/>
      <name val="Calibri (Body)"/>
    </font>
    <font>
      <vertAlign val="superscript"/>
      <sz val="14"/>
      <color theme="1"/>
      <name val="Calibri (Body)"/>
    </font>
    <font>
      <vertAlign val="superscript"/>
      <sz val="11"/>
      <color theme="1"/>
      <name val="Calibri (Body)"/>
    </font>
    <font>
      <b/>
      <sz val="12"/>
      <color theme="1"/>
      <name val="Calibri"/>
      <family val="2"/>
      <scheme val="minor"/>
    </font>
    <font>
      <sz val="16"/>
      <color theme="1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12" fillId="0" borderId="0" xfId="0" applyFont="1"/>
    <xf numFmtId="0" fontId="3" fillId="0" borderId="1" xfId="0" applyFont="1" applyBorder="1"/>
    <xf numFmtId="0" fontId="3" fillId="0" borderId="0" xfId="0" applyFont="1" applyBorder="1"/>
    <xf numFmtId="0" fontId="4" fillId="0" borderId="0" xfId="0" applyFont="1" applyBorder="1"/>
    <xf numFmtId="0" fontId="11" fillId="0" borderId="0" xfId="0" applyFont="1"/>
    <xf numFmtId="11" fontId="0" fillId="0" borderId="0" xfId="0" applyNumberFormat="1"/>
    <xf numFmtId="0" fontId="1" fillId="2" borderId="0" xfId="0" applyFont="1" applyFill="1" applyAlignment="1">
      <alignment horizontal="left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Solubility change</a:t>
            </a:r>
            <a:r>
              <a:rPr lang="en-US" baseline="0"/>
              <a:t> with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25400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Answers!$B$27:$B$52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Answers!$D$27:$D$52</c:f>
              <c:numCache>
                <c:formatCode>General</c:formatCode>
                <c:ptCount val="26"/>
                <c:pt idx="0">
                  <c:v>6.2870124276295389E-2</c:v>
                </c:pt>
                <c:pt idx="1">
                  <c:v>6.0483187133516178E-2</c:v>
                </c:pt>
                <c:pt idx="2">
                  <c:v>5.8223497769441933E-2</c:v>
                </c:pt>
                <c:pt idx="3">
                  <c:v>5.6083084399950557E-2</c:v>
                </c:pt>
                <c:pt idx="4">
                  <c:v>5.4054544748650797E-2</c:v>
                </c:pt>
                <c:pt idx="5">
                  <c:v>5.2131000933521396E-2</c:v>
                </c:pt>
                <c:pt idx="6">
                  <c:v>5.0306058254469266E-2</c:v>
                </c:pt>
                <c:pt idx="7">
                  <c:v>4.8573767517961344E-2</c:v>
                </c:pt>
                <c:pt idx="8">
                  <c:v>4.6928590571164032E-2</c:v>
                </c:pt>
                <c:pt idx="9">
                  <c:v>4.5365368750493171E-2</c:v>
                </c:pt>
                <c:pt idx="10">
                  <c:v>4.3879293978466696E-2</c:v>
                </c:pt>
                <c:pt idx="11">
                  <c:v>4.2465882268790896E-2</c:v>
                </c:pt>
                <c:pt idx="12">
                  <c:v>4.1120949422875849E-2</c:v>
                </c:pt>
                <c:pt idx="13">
                  <c:v>3.9840588721893416E-2</c:v>
                </c:pt>
                <c:pt idx="14">
                  <c:v>3.8621150437226706E-2</c:v>
                </c:pt>
                <c:pt idx="15">
                  <c:v>3.7459222999026535E-2</c:v>
                </c:pt>
                <c:pt idx="16">
                  <c:v>3.6351615677707665E-2</c:v>
                </c:pt>
                <c:pt idx="17">
                  <c:v>3.5295342646858359E-2</c:v>
                </c:pt>
                <c:pt idx="18">
                  <c:v>3.4287608308283722E-2</c:v>
                </c:pt>
                <c:pt idx="19">
                  <c:v>3.3325793770958421E-2</c:v>
                </c:pt>
                <c:pt idx="20">
                  <c:v>3.2407444385604188E-2</c:v>
                </c:pt>
                <c:pt idx="21">
                  <c:v>3.1530258245609739E-2</c:v>
                </c:pt>
                <c:pt idx="22">
                  <c:v>3.0692075573096361E-2</c:v>
                </c:pt>
                <c:pt idx="23">
                  <c:v>2.9890868916267601E-2</c:v>
                </c:pt>
                <c:pt idx="24">
                  <c:v>2.9124734090801189E-2</c:v>
                </c:pt>
                <c:pt idx="25">
                  <c:v>2.8391881804015685E-2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62-EA4C-B9FC-B7C95ABF4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192528"/>
        <c:axId val="1655026672"/>
      </c:scatterChart>
      <c:valAx>
        <c:axId val="1532192528"/>
        <c:scaling>
          <c:orientation val="minMax"/>
          <c:max val="26"/>
          <c:min val="-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Temperature (deg.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26672"/>
        <c:crosses val="autoZero"/>
        <c:crossBetween val="midCat"/>
      </c:valAx>
      <c:valAx>
        <c:axId val="1655026672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Solubility K0 (mol.kg-1.atm-1)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925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971550</xdr:colOff>
      <xdr:row>24</xdr:row>
      <xdr:rowOff>228600</xdr:rowOff>
    </xdr:from>
    <xdr:to>
      <xdr:col>10</xdr:col>
      <xdr:colOff>965200</xdr:colOff>
      <xdr:row>46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890E0C-E03B-0F48-9AE4-1545E0A19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165B2-C80A-2440-898B-EC85DE38756C}">
  <dimension ref="A1:N84"/>
  <sheetViews>
    <sheetView tabSelected="1" topLeftCell="A47" workbookViewId="0">
      <selection activeCell="A67" sqref="A67"/>
    </sheetView>
  </sheetViews>
  <sheetFormatPr baseColWidth="10" defaultRowHeight="16"/>
  <cols>
    <col min="1" max="1" width="24" bestFit="1" customWidth="1"/>
    <col min="2" max="11" width="12.83203125" customWidth="1"/>
    <col min="12" max="12" width="16" bestFit="1" customWidth="1"/>
    <col min="13" max="13" width="10.5" customWidth="1"/>
  </cols>
  <sheetData>
    <row r="1" spans="1:14" s="1" customFormat="1" ht="21">
      <c r="A1" s="13" t="s">
        <v>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ht="19">
      <c r="A3" s="3" t="s">
        <v>9</v>
      </c>
    </row>
    <row r="4" spans="1:14" ht="19">
      <c r="A4" s="2" t="s">
        <v>3</v>
      </c>
      <c r="B4" s="2">
        <v>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9">
      <c r="A5" s="2" t="s">
        <v>10</v>
      </c>
      <c r="B5" s="2" t="s">
        <v>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9">
      <c r="A6" s="2" t="s">
        <v>4</v>
      </c>
      <c r="B6" s="2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9">
      <c r="A7" s="2" t="s">
        <v>13</v>
      </c>
      <c r="B7" s="2">
        <v>35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9">
      <c r="A9" s="3" t="s">
        <v>11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>
      <c r="A10" s="2" t="s">
        <v>5</v>
      </c>
      <c r="B10" s="2" t="s">
        <v>31</v>
      </c>
      <c r="C10" s="7"/>
      <c r="D10" s="2"/>
      <c r="E10" s="2"/>
      <c r="F10" s="2"/>
      <c r="G10" s="2"/>
      <c r="H10" s="2"/>
      <c r="I10" s="4"/>
      <c r="J10" s="2"/>
      <c r="K10" s="2"/>
      <c r="L10" s="2"/>
      <c r="M10" s="2"/>
      <c r="N10" s="2"/>
    </row>
    <row r="11" spans="1:14" ht="19">
      <c r="A11" s="2" t="s">
        <v>6</v>
      </c>
      <c r="B11" s="2" t="s">
        <v>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9">
      <c r="A12" s="2" t="s">
        <v>7</v>
      </c>
      <c r="B12" s="2" t="s">
        <v>31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2">
      <c r="A14" s="3" t="s">
        <v>14</v>
      </c>
      <c r="B14" s="2" t="s">
        <v>2</v>
      </c>
      <c r="C14" s="2" t="s">
        <v>1</v>
      </c>
      <c r="D14" s="2" t="s">
        <v>29</v>
      </c>
      <c r="E14" s="2" t="s">
        <v>19</v>
      </c>
      <c r="F14" s="2" t="s">
        <v>0</v>
      </c>
      <c r="G14" s="2"/>
      <c r="H14" s="2" t="s">
        <v>15</v>
      </c>
      <c r="I14" s="2" t="s">
        <v>16</v>
      </c>
      <c r="J14" s="2" t="s">
        <v>17</v>
      </c>
      <c r="K14" s="2"/>
      <c r="L14" s="2"/>
      <c r="M14" s="2"/>
      <c r="N14" s="2"/>
    </row>
    <row r="15" spans="1:14" ht="19">
      <c r="A15" s="2"/>
      <c r="B15" s="4" t="s">
        <v>18</v>
      </c>
      <c r="C15" s="4" t="s">
        <v>18</v>
      </c>
      <c r="D15" s="4" t="s">
        <v>12</v>
      </c>
      <c r="F15" s="4" t="s">
        <v>18</v>
      </c>
      <c r="G15" s="4"/>
      <c r="H15" s="4" t="s">
        <v>18</v>
      </c>
      <c r="I15" s="4" t="s">
        <v>18</v>
      </c>
      <c r="J15" s="4" t="s">
        <v>18</v>
      </c>
      <c r="K15" s="4"/>
      <c r="L15" s="2"/>
      <c r="M15" s="2"/>
      <c r="N15" s="2"/>
    </row>
    <row r="16" spans="1:14" ht="19">
      <c r="A16" s="2"/>
      <c r="B16" s="4"/>
      <c r="C16" s="4"/>
      <c r="D16" s="4"/>
      <c r="E16" s="5"/>
      <c r="F16" s="2"/>
      <c r="G16" s="2"/>
      <c r="H16" s="2"/>
      <c r="I16" s="2"/>
      <c r="J16" s="2"/>
      <c r="K16" s="2"/>
      <c r="L16" s="2"/>
      <c r="M16" s="2"/>
      <c r="N16" s="2"/>
    </row>
    <row r="17" spans="1:14" ht="19">
      <c r="A17" s="2" t="s">
        <v>23</v>
      </c>
      <c r="B17" s="2" t="s">
        <v>31</v>
      </c>
      <c r="C17" s="2" t="s">
        <v>31</v>
      </c>
      <c r="D17" s="3">
        <v>3.5500000000000001E-4</v>
      </c>
      <c r="E17" s="3">
        <v>7.9</v>
      </c>
      <c r="F17" s="2" t="s">
        <v>31</v>
      </c>
      <c r="G17" s="2"/>
      <c r="H17" s="2" t="s">
        <v>31</v>
      </c>
      <c r="I17" s="2" t="s">
        <v>31</v>
      </c>
      <c r="J17" s="2" t="s">
        <v>31</v>
      </c>
      <c r="K17" s="2"/>
      <c r="L17" s="2"/>
      <c r="M17" s="2"/>
      <c r="N17" s="2"/>
    </row>
    <row r="18" spans="1:14" ht="19">
      <c r="A18" s="2" t="s">
        <v>24</v>
      </c>
      <c r="B18" s="2" t="s">
        <v>31</v>
      </c>
      <c r="C18" s="3">
        <v>2.3E-3</v>
      </c>
      <c r="D18" s="2" t="s">
        <v>31</v>
      </c>
      <c r="E18" s="3">
        <v>8.1</v>
      </c>
      <c r="F18" s="2" t="s">
        <v>31</v>
      </c>
      <c r="G18" s="2"/>
      <c r="H18" s="2" t="s">
        <v>31</v>
      </c>
      <c r="I18" s="2" t="s">
        <v>31</v>
      </c>
      <c r="J18" s="2" t="s">
        <v>31</v>
      </c>
      <c r="K18" s="2"/>
      <c r="L18" s="2"/>
      <c r="M18" s="2"/>
      <c r="N18" s="2"/>
    </row>
    <row r="19" spans="1:14" ht="19">
      <c r="A19" s="2" t="s">
        <v>20</v>
      </c>
      <c r="B19" s="3">
        <v>1.6999999999999999E-3</v>
      </c>
      <c r="C19" s="2" t="s">
        <v>31</v>
      </c>
      <c r="D19" s="2" t="s">
        <v>31</v>
      </c>
      <c r="E19" s="3">
        <v>7.2</v>
      </c>
      <c r="F19" s="2" t="s">
        <v>31</v>
      </c>
      <c r="G19" s="2"/>
      <c r="H19" s="2" t="s">
        <v>31</v>
      </c>
      <c r="I19" s="2" t="s">
        <v>31</v>
      </c>
      <c r="J19" s="2" t="s">
        <v>31</v>
      </c>
      <c r="K19" s="2"/>
      <c r="L19" s="2"/>
      <c r="M19" s="2"/>
      <c r="N19" s="2"/>
    </row>
    <row r="20" spans="1:14" ht="19">
      <c r="A20" s="2" t="s">
        <v>21</v>
      </c>
      <c r="B20" s="3">
        <v>2.2599999999999999E-3</v>
      </c>
      <c r="C20" s="3">
        <v>2.3549999999999999E-3</v>
      </c>
      <c r="D20" s="2" t="s">
        <v>31</v>
      </c>
      <c r="E20" s="2" t="s">
        <v>31</v>
      </c>
      <c r="F20" s="2" t="s">
        <v>31</v>
      </c>
      <c r="G20" s="2"/>
      <c r="H20" s="2" t="s">
        <v>31</v>
      </c>
      <c r="I20" s="2" t="s">
        <v>31</v>
      </c>
      <c r="J20" s="2" t="s">
        <v>31</v>
      </c>
      <c r="K20" s="2"/>
      <c r="L20" s="2" t="s">
        <v>22</v>
      </c>
      <c r="M20" s="2" t="s">
        <v>31</v>
      </c>
      <c r="N20" s="2"/>
    </row>
    <row r="21" spans="1:14" ht="19">
      <c r="A21" s="2"/>
      <c r="B21" s="2"/>
      <c r="C21" s="2"/>
      <c r="D21" s="2"/>
      <c r="E21" s="2"/>
      <c r="G21" s="2"/>
      <c r="H21" s="2"/>
      <c r="I21" s="2"/>
      <c r="J21" s="2"/>
      <c r="K21" s="2"/>
      <c r="L21" s="2"/>
      <c r="M21" s="2"/>
      <c r="N21" s="2"/>
    </row>
    <row r="22" spans="1:14" ht="19">
      <c r="A22" s="2"/>
      <c r="B22" s="2"/>
      <c r="C22" s="2"/>
      <c r="D22" s="2"/>
      <c r="E22" s="2"/>
      <c r="G22" s="2"/>
      <c r="H22" s="2"/>
      <c r="I22" s="2"/>
      <c r="J22" s="2"/>
      <c r="K22" s="2"/>
      <c r="L22" s="2"/>
      <c r="M22" s="2"/>
      <c r="N22" s="2"/>
    </row>
    <row r="23" spans="1:14" ht="19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ht="19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ht="19">
      <c r="A25" s="10" t="s">
        <v>26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ht="19">
      <c r="A26" s="2"/>
      <c r="B26" s="2" t="s">
        <v>25</v>
      </c>
      <c r="C26" s="2" t="s">
        <v>10</v>
      </c>
      <c r="D26" s="2" t="s">
        <v>5</v>
      </c>
      <c r="G26" s="2"/>
      <c r="H26" s="2"/>
      <c r="I26" s="2"/>
      <c r="J26" s="2"/>
      <c r="K26" s="2"/>
      <c r="L26" s="2"/>
      <c r="M26" s="2"/>
      <c r="N26" s="2"/>
    </row>
    <row r="27" spans="1:14" ht="19">
      <c r="A27" s="2"/>
      <c r="B27" s="2">
        <v>0</v>
      </c>
      <c r="C27" s="2"/>
      <c r="D27" s="2"/>
      <c r="G27" s="2"/>
      <c r="H27" s="2"/>
      <c r="I27" s="2"/>
      <c r="J27" s="2"/>
      <c r="K27" s="2"/>
      <c r="L27" s="2"/>
      <c r="M27" s="2"/>
      <c r="N27" s="2"/>
    </row>
    <row r="28" spans="1:14" ht="19">
      <c r="A28" s="2"/>
      <c r="B28" s="2">
        <v>1</v>
      </c>
      <c r="C28" s="2"/>
      <c r="D28" s="2"/>
      <c r="G28" s="2"/>
      <c r="H28" s="2"/>
      <c r="I28" s="2"/>
      <c r="J28" s="2"/>
      <c r="K28" s="2"/>
      <c r="L28" s="2"/>
      <c r="M28" s="2"/>
      <c r="N28" s="2"/>
    </row>
    <row r="29" spans="1:14" ht="19">
      <c r="A29" s="2"/>
      <c r="B29" s="2">
        <v>2</v>
      </c>
      <c r="C29" s="2"/>
      <c r="D29" s="2"/>
      <c r="G29" s="2"/>
      <c r="H29" s="2"/>
      <c r="I29" s="2"/>
      <c r="J29" s="2"/>
      <c r="K29" s="2"/>
      <c r="L29" s="2"/>
      <c r="M29" s="2"/>
      <c r="N29" s="2"/>
    </row>
    <row r="30" spans="1:14" ht="19">
      <c r="A30" s="2"/>
      <c r="B30" s="2">
        <v>3</v>
      </c>
      <c r="C30" s="2"/>
      <c r="D30" s="2"/>
      <c r="G30" s="2"/>
      <c r="H30" s="2"/>
      <c r="I30" s="2"/>
      <c r="J30" s="2"/>
      <c r="K30" s="2"/>
      <c r="L30" s="2"/>
      <c r="M30" s="2"/>
      <c r="N30" s="2"/>
    </row>
    <row r="31" spans="1:14" ht="19">
      <c r="A31" s="2"/>
      <c r="B31" s="2">
        <v>4</v>
      </c>
      <c r="C31" s="2"/>
      <c r="D31" s="2"/>
      <c r="G31" s="2"/>
      <c r="H31" s="2"/>
      <c r="I31" s="2"/>
      <c r="J31" s="2"/>
      <c r="K31" s="2"/>
      <c r="L31" s="2"/>
      <c r="M31" s="2"/>
      <c r="N31" s="2"/>
    </row>
    <row r="32" spans="1:14" ht="19">
      <c r="A32" s="2"/>
      <c r="B32" s="2">
        <v>5</v>
      </c>
      <c r="C32" s="2"/>
      <c r="D32" s="2"/>
      <c r="G32" s="2"/>
      <c r="H32" s="2"/>
      <c r="I32" s="2"/>
      <c r="J32" s="2"/>
      <c r="K32" s="2"/>
      <c r="L32" s="2"/>
      <c r="M32" s="2"/>
      <c r="N32" s="2"/>
    </row>
    <row r="33" spans="1:14" ht="19">
      <c r="A33" s="2"/>
      <c r="B33" s="2">
        <v>6</v>
      </c>
      <c r="C33" s="2"/>
      <c r="D33" s="2"/>
      <c r="G33" s="2"/>
      <c r="H33" s="2"/>
      <c r="I33" s="2"/>
      <c r="J33" s="2"/>
      <c r="K33" s="2"/>
      <c r="L33" s="2"/>
      <c r="M33" s="2"/>
      <c r="N33" s="2"/>
    </row>
    <row r="34" spans="1:14" ht="19">
      <c r="A34" s="2"/>
      <c r="B34" s="2">
        <v>7</v>
      </c>
      <c r="C34" s="2"/>
      <c r="D34" s="2"/>
      <c r="G34" s="2"/>
      <c r="H34" s="2"/>
      <c r="I34" s="2"/>
      <c r="J34" s="2"/>
      <c r="K34" s="2"/>
      <c r="L34" s="2"/>
      <c r="M34" s="2"/>
      <c r="N34" s="2"/>
    </row>
    <row r="35" spans="1:14" ht="19">
      <c r="A35" s="2"/>
      <c r="B35" s="2">
        <v>8</v>
      </c>
      <c r="C35" s="2"/>
      <c r="D35" s="2"/>
    </row>
    <row r="36" spans="1:14" ht="19">
      <c r="A36" s="2"/>
      <c r="B36" s="2">
        <v>9</v>
      </c>
      <c r="C36" s="2"/>
      <c r="D36" s="2"/>
    </row>
    <row r="37" spans="1:14" ht="19">
      <c r="A37" s="2"/>
      <c r="B37" s="2">
        <v>10</v>
      </c>
      <c r="C37" s="2"/>
      <c r="D37" s="2"/>
    </row>
    <row r="38" spans="1:14" ht="19">
      <c r="A38" s="2"/>
      <c r="B38" s="2">
        <v>11</v>
      </c>
      <c r="C38" s="2"/>
      <c r="D38" s="2"/>
    </row>
    <row r="39" spans="1:14" ht="19">
      <c r="A39" s="2"/>
      <c r="B39" s="2">
        <v>12</v>
      </c>
      <c r="C39" s="2"/>
      <c r="D39" s="2"/>
    </row>
    <row r="40" spans="1:14" ht="19">
      <c r="A40" s="2"/>
      <c r="B40" s="2">
        <v>13</v>
      </c>
      <c r="C40" s="2"/>
      <c r="D40" s="2"/>
    </row>
    <row r="41" spans="1:14" ht="19">
      <c r="A41" s="2"/>
      <c r="B41" s="2">
        <v>14</v>
      </c>
      <c r="C41" s="2"/>
      <c r="D41" s="2"/>
    </row>
    <row r="42" spans="1:14" ht="19">
      <c r="A42" s="2"/>
      <c r="B42" s="2">
        <v>15</v>
      </c>
      <c r="C42" s="2"/>
      <c r="D42" s="2"/>
    </row>
    <row r="43" spans="1:14" ht="19">
      <c r="A43" s="2"/>
      <c r="B43" s="2">
        <v>16</v>
      </c>
      <c r="C43" s="2"/>
      <c r="D43" s="2"/>
    </row>
    <row r="44" spans="1:14" ht="19">
      <c r="B44" s="2">
        <v>17</v>
      </c>
      <c r="C44" s="2"/>
      <c r="D44" s="2"/>
    </row>
    <row r="45" spans="1:14" ht="19">
      <c r="B45" s="2">
        <v>18</v>
      </c>
      <c r="C45" s="2"/>
      <c r="D45" s="2"/>
    </row>
    <row r="46" spans="1:14" ht="19">
      <c r="B46" s="2">
        <v>19</v>
      </c>
      <c r="C46" s="2"/>
      <c r="D46" s="2"/>
    </row>
    <row r="47" spans="1:14" ht="19">
      <c r="B47" s="2">
        <v>20</v>
      </c>
      <c r="C47" s="2"/>
      <c r="D47" s="2"/>
    </row>
    <row r="48" spans="1:14" ht="19">
      <c r="B48" s="2">
        <v>21</v>
      </c>
      <c r="C48" s="2"/>
      <c r="D48" s="2"/>
    </row>
    <row r="49" spans="1:14" ht="19">
      <c r="B49" s="2">
        <v>22</v>
      </c>
      <c r="C49" s="2"/>
      <c r="D49" s="2"/>
    </row>
    <row r="50" spans="1:14" ht="19">
      <c r="B50" s="2">
        <v>23</v>
      </c>
      <c r="C50" s="2"/>
      <c r="D50" s="2"/>
    </row>
    <row r="51" spans="1:14" ht="19">
      <c r="B51" s="2">
        <v>24</v>
      </c>
      <c r="C51" s="2"/>
      <c r="D51" s="2"/>
    </row>
    <row r="52" spans="1:14" ht="19">
      <c r="B52" s="2">
        <v>25</v>
      </c>
      <c r="C52" s="2"/>
      <c r="D52" s="2"/>
    </row>
    <row r="55" spans="1:14" ht="19">
      <c r="A55" s="3" t="s">
        <v>27</v>
      </c>
    </row>
    <row r="56" spans="1:14">
      <c r="A56" s="11"/>
    </row>
    <row r="57" spans="1:14" ht="22">
      <c r="B57" s="2" t="s">
        <v>19</v>
      </c>
      <c r="C57" s="2" t="s">
        <v>0</v>
      </c>
      <c r="D57" s="2" t="s">
        <v>15</v>
      </c>
      <c r="E57" s="2" t="s">
        <v>16</v>
      </c>
      <c r="F57" s="2" t="s">
        <v>17</v>
      </c>
      <c r="G57" s="2" t="s">
        <v>29</v>
      </c>
      <c r="H57" s="2" t="s">
        <v>28</v>
      </c>
      <c r="I57" s="2" t="s">
        <v>30</v>
      </c>
    </row>
    <row r="58" spans="1:14" ht="19">
      <c r="A58" s="2"/>
      <c r="B58" s="4"/>
      <c r="C58" s="4" t="s">
        <v>18</v>
      </c>
      <c r="D58" s="4" t="s">
        <v>18</v>
      </c>
      <c r="E58" s="4" t="s">
        <v>18</v>
      </c>
      <c r="F58" s="4" t="s">
        <v>18</v>
      </c>
      <c r="G58" s="4" t="s">
        <v>12</v>
      </c>
      <c r="H58" s="4" t="s">
        <v>12</v>
      </c>
      <c r="I58" s="4" t="s">
        <v>12</v>
      </c>
      <c r="K58" s="4"/>
      <c r="L58" s="2"/>
      <c r="M58" s="2"/>
      <c r="N58" s="2"/>
    </row>
    <row r="59" spans="1:14" ht="19">
      <c r="B59" s="2">
        <v>3.5</v>
      </c>
      <c r="C59" s="2"/>
      <c r="D59" s="2"/>
      <c r="E59" s="2"/>
      <c r="F59" s="2"/>
      <c r="G59" s="2"/>
      <c r="H59" s="12">
        <v>4.0000000000000002E-4</v>
      </c>
      <c r="I59" s="12"/>
    </row>
    <row r="60" spans="1:14" ht="19">
      <c r="B60" s="2">
        <v>4</v>
      </c>
      <c r="C60" s="2"/>
      <c r="D60" s="2"/>
      <c r="E60" s="2"/>
      <c r="F60" s="2"/>
      <c r="G60" s="2"/>
      <c r="H60" s="12">
        <v>4.0000000000000002E-4</v>
      </c>
      <c r="I60" s="12"/>
    </row>
    <row r="61" spans="1:14" ht="19">
      <c r="B61" s="2">
        <v>4.5</v>
      </c>
      <c r="C61" s="2"/>
      <c r="D61" s="2"/>
      <c r="E61" s="2"/>
      <c r="F61" s="2"/>
      <c r="G61" s="2"/>
      <c r="H61" s="12">
        <v>4.0000000000000002E-4</v>
      </c>
      <c r="I61" s="12"/>
    </row>
    <row r="62" spans="1:14" ht="19">
      <c r="B62" s="2">
        <v>5</v>
      </c>
      <c r="C62" s="2"/>
      <c r="D62" s="2"/>
      <c r="E62" s="2"/>
      <c r="F62" s="2"/>
      <c r="G62" s="2"/>
      <c r="H62" s="12">
        <v>4.0000000000000002E-4</v>
      </c>
      <c r="I62" s="12"/>
    </row>
    <row r="63" spans="1:14" ht="19">
      <c r="B63" s="2">
        <v>5.5</v>
      </c>
      <c r="C63" s="2"/>
      <c r="D63" s="2"/>
      <c r="E63" s="2"/>
      <c r="F63" s="2"/>
      <c r="G63" s="2"/>
      <c r="H63" s="12">
        <v>4.0000000000000002E-4</v>
      </c>
      <c r="I63" s="12"/>
    </row>
    <row r="64" spans="1:14" ht="19">
      <c r="B64" s="2">
        <v>6</v>
      </c>
      <c r="C64" s="2"/>
      <c r="D64" s="2"/>
      <c r="E64" s="2"/>
      <c r="F64" s="2"/>
      <c r="G64" s="2"/>
      <c r="H64" s="12">
        <v>4.0000000000000002E-4</v>
      </c>
      <c r="I64" s="12"/>
    </row>
    <row r="65" spans="2:9" ht="19">
      <c r="B65" s="2">
        <v>6.5</v>
      </c>
      <c r="C65" s="2"/>
      <c r="D65" s="2"/>
      <c r="E65" s="2"/>
      <c r="F65" s="2"/>
      <c r="G65" s="2"/>
      <c r="H65" s="12">
        <v>4.0000000000000002E-4</v>
      </c>
      <c r="I65" s="12"/>
    </row>
    <row r="66" spans="2:9" ht="19">
      <c r="B66" s="2">
        <v>7</v>
      </c>
      <c r="C66" s="2"/>
      <c r="D66" s="2"/>
      <c r="E66" s="2"/>
      <c r="F66" s="2"/>
      <c r="G66" s="2"/>
      <c r="H66" s="12">
        <v>4.0000000000000002E-4</v>
      </c>
      <c r="I66" s="12"/>
    </row>
    <row r="67" spans="2:9" ht="19">
      <c r="B67" s="2">
        <v>7.5</v>
      </c>
      <c r="C67" s="2"/>
      <c r="D67" s="2"/>
      <c r="E67" s="2"/>
      <c r="F67" s="2"/>
      <c r="G67" s="2"/>
      <c r="H67" s="12">
        <v>4.0000000000000002E-4</v>
      </c>
      <c r="I67" s="12"/>
    </row>
    <row r="68" spans="2:9" ht="19">
      <c r="B68" s="2">
        <v>8</v>
      </c>
      <c r="C68" s="2"/>
      <c r="D68" s="2"/>
      <c r="E68" s="2"/>
      <c r="F68" s="2"/>
      <c r="G68" s="2"/>
      <c r="H68" s="12">
        <v>4.0000000000000002E-4</v>
      </c>
      <c r="I68" s="12"/>
    </row>
    <row r="69" spans="2:9" ht="19">
      <c r="B69" s="2">
        <v>8.5</v>
      </c>
      <c r="C69" s="2"/>
      <c r="D69" s="2"/>
      <c r="E69" s="2"/>
      <c r="F69" s="2"/>
      <c r="G69" s="2"/>
      <c r="H69" s="12">
        <v>4.0000000000000002E-4</v>
      </c>
      <c r="I69" s="12"/>
    </row>
    <row r="70" spans="2:9" ht="19">
      <c r="B70" s="2">
        <v>9</v>
      </c>
      <c r="C70" s="2"/>
      <c r="D70" s="2"/>
      <c r="E70" s="2"/>
      <c r="F70" s="2"/>
      <c r="G70" s="2"/>
      <c r="H70" s="12">
        <v>4.0000000000000002E-4</v>
      </c>
      <c r="I70" s="12"/>
    </row>
    <row r="71" spans="2:9" ht="19">
      <c r="B71" s="2">
        <v>9.5</v>
      </c>
      <c r="C71" s="2"/>
      <c r="D71" s="2"/>
      <c r="E71" s="2"/>
      <c r="F71" s="2"/>
      <c r="G71" s="2"/>
      <c r="H71" s="12">
        <v>4.0000000000000002E-4</v>
      </c>
      <c r="I71" s="12"/>
    </row>
    <row r="72" spans="2:9" ht="19">
      <c r="B72" s="2">
        <v>10</v>
      </c>
      <c r="C72" s="2"/>
      <c r="D72" s="2"/>
      <c r="E72" s="2"/>
      <c r="F72" s="2"/>
      <c r="G72" s="2"/>
      <c r="H72" s="12">
        <v>4.0000000000000002E-4</v>
      </c>
      <c r="I72" s="12"/>
    </row>
    <row r="73" spans="2:9" ht="19">
      <c r="B73" s="2">
        <v>10.5</v>
      </c>
      <c r="C73" s="2"/>
      <c r="D73" s="2"/>
      <c r="E73" s="2"/>
      <c r="F73" s="2"/>
      <c r="G73" s="2"/>
      <c r="H73" s="12">
        <v>4.0000000000000002E-4</v>
      </c>
      <c r="I73" s="12"/>
    </row>
    <row r="74" spans="2:9" ht="19">
      <c r="B74" s="2">
        <v>11</v>
      </c>
      <c r="C74" s="2"/>
      <c r="D74" s="2"/>
      <c r="E74" s="2"/>
      <c r="F74" s="2"/>
      <c r="G74" s="2"/>
      <c r="H74" s="12">
        <v>4.0000000000000002E-4</v>
      </c>
      <c r="I74" s="12"/>
    </row>
    <row r="75" spans="2:9" ht="19">
      <c r="B75" s="2">
        <v>11.5</v>
      </c>
      <c r="C75" s="2"/>
      <c r="D75" s="2"/>
      <c r="E75" s="2"/>
      <c r="F75" s="2"/>
      <c r="G75" s="2"/>
      <c r="H75" s="12">
        <v>4.0000000000000002E-4</v>
      </c>
      <c r="I75" s="12"/>
    </row>
    <row r="76" spans="2:9" ht="19">
      <c r="B76" s="2">
        <v>12</v>
      </c>
      <c r="C76" s="2"/>
      <c r="D76" s="2"/>
      <c r="E76" s="2"/>
      <c r="F76" s="2"/>
      <c r="G76" s="2"/>
      <c r="H76" s="12">
        <v>4.0000000000000002E-4</v>
      </c>
      <c r="I76" s="12"/>
    </row>
    <row r="77" spans="2:9" ht="19">
      <c r="B77" s="2"/>
      <c r="C77" s="2"/>
    </row>
    <row r="78" spans="2:9" ht="19">
      <c r="B78" s="2"/>
      <c r="C78" s="2"/>
    </row>
    <row r="79" spans="2:9" ht="19">
      <c r="B79" s="2"/>
      <c r="C79" s="2"/>
    </row>
    <row r="80" spans="2:9" ht="19">
      <c r="B80" s="2"/>
      <c r="C80" s="2"/>
    </row>
    <row r="81" spans="2:3" ht="19">
      <c r="B81" s="2"/>
      <c r="C81" s="2"/>
    </row>
    <row r="82" spans="2:3" ht="19">
      <c r="B82" s="2"/>
      <c r="C82" s="2"/>
    </row>
    <row r="83" spans="2:3" ht="19">
      <c r="B83" s="2"/>
      <c r="C83" s="2"/>
    </row>
    <row r="84" spans="2:3" ht="19">
      <c r="B84" s="2"/>
      <c r="C84" s="2"/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9B13-5459-8446-9C3E-DB78D87AF083}">
  <dimension ref="A1:N84"/>
  <sheetViews>
    <sheetView topLeftCell="A51" zoomScaleNormal="100" workbookViewId="0">
      <selection activeCell="A63" sqref="A63"/>
    </sheetView>
  </sheetViews>
  <sheetFormatPr baseColWidth="10" defaultRowHeight="16"/>
  <cols>
    <col min="1" max="1" width="24" bestFit="1" customWidth="1"/>
    <col min="2" max="11" width="12.83203125" customWidth="1"/>
    <col min="12" max="12" width="16" bestFit="1" customWidth="1"/>
    <col min="13" max="13" width="10.5" customWidth="1"/>
  </cols>
  <sheetData>
    <row r="1" spans="1:14" s="1" customFormat="1" ht="21">
      <c r="A1" s="13" t="s">
        <v>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ht="19">
      <c r="A3" s="3" t="s">
        <v>9</v>
      </c>
    </row>
    <row r="4" spans="1:14" ht="19">
      <c r="A4" s="2" t="s">
        <v>3</v>
      </c>
      <c r="B4" s="2">
        <v>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9">
      <c r="A5" s="2" t="s">
        <v>10</v>
      </c>
      <c r="B5" s="2">
        <f>B4+273.15</f>
        <v>298.14999999999998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9">
      <c r="A6" s="2" t="s">
        <v>4</v>
      </c>
      <c r="B6" s="2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9">
      <c r="A7" s="2" t="s">
        <v>13</v>
      </c>
      <c r="B7" s="2">
        <v>35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9">
      <c r="A9" s="3" t="s">
        <v>11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>
      <c r="A10" s="2" t="s">
        <v>5</v>
      </c>
      <c r="B10" s="6">
        <f>EXP(-60.2409 + 93.4517*100/B5 + 23.3585*LN(B5/100) + B7*(0.023517 - (0.023656*B5/100) + 0.0047036*(B5/100)^2))</f>
        <v>2.8391881804015685E-2</v>
      </c>
      <c r="C10" s="7"/>
      <c r="D10" s="2"/>
      <c r="E10" s="2"/>
      <c r="F10" s="2"/>
      <c r="G10" s="2"/>
      <c r="H10" s="2"/>
      <c r="I10" s="4"/>
      <c r="J10" s="2"/>
      <c r="K10" s="2"/>
      <c r="L10" s="2"/>
      <c r="M10" s="2"/>
      <c r="N10" s="2"/>
    </row>
    <row r="11" spans="1:14" ht="19">
      <c r="A11" s="2" t="s">
        <v>6</v>
      </c>
      <c r="B11" s="6">
        <f xml:space="preserve"> 10^(62.008 - (3670.7/B5) - 9.7944*LN(B5) + 0.0118*B7 - 0.000116*B7*B7)</f>
        <v>1.4546904986823279E-6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9">
      <c r="A12" s="2" t="s">
        <v>7</v>
      </c>
      <c r="B12" s="6">
        <f xml:space="preserve"> 10^(-4.777 - (1394.7/B5) + 0.0184*B7 - 0.000118*B7*B7)</f>
        <v>1.1081620634605782E-9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2">
      <c r="A14" s="3" t="s">
        <v>14</v>
      </c>
      <c r="B14" s="2" t="s">
        <v>2</v>
      </c>
      <c r="C14" s="2" t="s">
        <v>1</v>
      </c>
      <c r="D14" s="2" t="s">
        <v>29</v>
      </c>
      <c r="E14" s="2" t="s">
        <v>19</v>
      </c>
      <c r="F14" s="2" t="s">
        <v>0</v>
      </c>
      <c r="G14" s="2"/>
      <c r="H14" s="2" t="s">
        <v>15</v>
      </c>
      <c r="I14" s="2" t="s">
        <v>16</v>
      </c>
      <c r="J14" s="2" t="s">
        <v>17</v>
      </c>
      <c r="K14" s="2"/>
      <c r="L14" s="2"/>
      <c r="M14" s="2"/>
      <c r="N14" s="2"/>
    </row>
    <row r="15" spans="1:14" ht="19">
      <c r="A15" s="2"/>
      <c r="B15" s="4" t="s">
        <v>18</v>
      </c>
      <c r="C15" s="4" t="s">
        <v>18</v>
      </c>
      <c r="D15" s="4" t="s">
        <v>12</v>
      </c>
      <c r="F15" s="4" t="s">
        <v>18</v>
      </c>
      <c r="G15" s="4"/>
      <c r="H15" s="4" t="s">
        <v>18</v>
      </c>
      <c r="I15" s="4" t="s">
        <v>18</v>
      </c>
      <c r="J15" s="4" t="s">
        <v>18</v>
      </c>
      <c r="K15" s="4"/>
      <c r="L15" s="2"/>
      <c r="M15" s="2"/>
      <c r="N15" s="2"/>
    </row>
    <row r="16" spans="1:14" ht="19">
      <c r="A16" s="2"/>
      <c r="B16" s="4"/>
      <c r="C16" s="4"/>
      <c r="D16" s="4"/>
      <c r="E16" s="5"/>
      <c r="F16" s="2"/>
      <c r="G16" s="2"/>
      <c r="H16" s="2"/>
      <c r="I16" s="2"/>
      <c r="J16" s="2"/>
      <c r="K16" s="2"/>
      <c r="L16" s="2"/>
      <c r="M16" s="2"/>
      <c r="N16" s="2"/>
    </row>
    <row r="17" spans="1:14" ht="19">
      <c r="A17" s="2" t="s">
        <v>23</v>
      </c>
      <c r="B17" s="2">
        <f>SUM(H17:J17)</f>
        <v>1.2772400808020972E-3</v>
      </c>
      <c r="C17" s="2">
        <f>H17+2*I17</f>
        <v>1.3696780863296375E-3</v>
      </c>
      <c r="D17" s="3">
        <v>3.5500000000000001E-4</v>
      </c>
      <c r="E17" s="3">
        <v>7.9</v>
      </c>
      <c r="F17" s="2">
        <f>10^(-E17)</f>
        <v>1.2589254117941638E-8</v>
      </c>
      <c r="G17" s="2"/>
      <c r="H17" s="2">
        <f>B10*B11*D17/F17</f>
        <v>1.1646438391937058E-3</v>
      </c>
      <c r="I17" s="2">
        <f>B10*B11*B12*D17/(F17*F17)</f>
        <v>1.0251712356796591E-4</v>
      </c>
      <c r="J17" s="2">
        <f>B10*D17</f>
        <v>1.0079118040425568E-5</v>
      </c>
      <c r="K17" s="2"/>
      <c r="L17" s="2"/>
      <c r="M17" s="2"/>
      <c r="N17" s="2"/>
    </row>
    <row r="18" spans="1:14" ht="19">
      <c r="A18" s="2" t="s">
        <v>24</v>
      </c>
      <c r="B18" s="2">
        <f>H18+I18+J18</f>
        <v>2.0589461196197337E-3</v>
      </c>
      <c r="C18" s="3">
        <v>2.3E-3</v>
      </c>
      <c r="D18" s="2">
        <f>J18/B10</f>
        <v>3.4584871726934261E-4</v>
      </c>
      <c r="E18" s="3">
        <v>8.1</v>
      </c>
      <c r="F18" s="2">
        <f>10^(-E18)</f>
        <v>7.9432823472428087E-9</v>
      </c>
      <c r="G18" s="2"/>
      <c r="H18" s="2">
        <f>B11*J18/F18</f>
        <v>1.7982536474339043E-3</v>
      </c>
      <c r="I18" s="2">
        <f>B11*B12*J18/(F18^2)</f>
        <v>2.5087317628304777E-4</v>
      </c>
      <c r="J18" s="2">
        <f>(C18*F18*F18)/(B11*(F18 + 2*B12))</f>
        <v>9.819295902781614E-6</v>
      </c>
      <c r="K18" s="2"/>
      <c r="L18" s="2"/>
      <c r="M18" s="2"/>
      <c r="N18" s="2"/>
    </row>
    <row r="19" spans="1:14" ht="19">
      <c r="A19" s="2" t="s">
        <v>20</v>
      </c>
      <c r="B19" s="3">
        <v>1.6999999999999999E-3</v>
      </c>
      <c r="C19" s="2">
        <f>H19+2*I19</f>
        <v>1.6586418752031894E-3</v>
      </c>
      <c r="D19" s="2">
        <f>J19/B10</f>
        <v>2.4479045103816201E-3</v>
      </c>
      <c r="E19" s="3">
        <v>7.2</v>
      </c>
      <c r="F19" s="2">
        <f>10^(-E19)</f>
        <v>6.3095734448019177E-8</v>
      </c>
      <c r="G19" s="2"/>
      <c r="H19" s="2">
        <f>B11*J19/F19</f>
        <v>1.6023568937442668E-3</v>
      </c>
      <c r="I19" s="2">
        <f>B11*B12*J19/F19^2</f>
        <v>2.8142490729461264E-5</v>
      </c>
      <c r="J19" s="2">
        <f>(B19*F19*F19)/(F19*F19 + B11*F19 + B11*B12)</f>
        <v>6.9500615526271847E-5</v>
      </c>
      <c r="K19" s="2"/>
      <c r="L19" s="2"/>
      <c r="M19" s="2"/>
      <c r="N19" s="2"/>
    </row>
    <row r="20" spans="1:14" ht="19">
      <c r="A20" s="2" t="s">
        <v>21</v>
      </c>
      <c r="B20" s="3">
        <v>2.2599999999999999E-3</v>
      </c>
      <c r="C20" s="3">
        <v>2.3549999999999999E-3</v>
      </c>
      <c r="D20" s="2">
        <f>J20/B10</f>
        <v>2.5006583608285222E-3</v>
      </c>
      <c r="E20" s="2">
        <f>-LOG10(F20)</f>
        <v>7.3163682913328856</v>
      </c>
      <c r="F20" s="2">
        <f>B11*(B20-C20)+SQRT(M20)/(2*C20)</f>
        <v>4.8264933112884859E-8</v>
      </c>
      <c r="G20" s="2"/>
      <c r="H20" s="2">
        <f>B20*B11*F20/(F20^2+B11*F20+B11*B12)</f>
        <v>2.139870218671147E-3</v>
      </c>
      <c r="I20" s="2">
        <f>(B11*B12*B20)/(F20^2+B11*F20+B11*B12)</f>
        <v>4.9131384715985578E-5</v>
      </c>
      <c r="J20" s="2">
        <f>F20*H20/B11</f>
        <v>7.0998396612867006E-5</v>
      </c>
      <c r="K20" s="2"/>
      <c r="L20" s="2" t="s">
        <v>22</v>
      </c>
      <c r="M20" s="2">
        <f>(B11*C20-B11*B20)^2-4*C20*B11*B12*(C20-2*B20)</f>
        <v>5.1974304170895443E-20</v>
      </c>
      <c r="N20" s="2"/>
    </row>
    <row r="21" spans="1:14" ht="19">
      <c r="A21" s="2"/>
      <c r="B21" s="2"/>
      <c r="C21" s="2"/>
      <c r="D21" s="2"/>
      <c r="E21" s="2"/>
      <c r="G21" s="2"/>
      <c r="H21" s="2"/>
      <c r="I21" s="2"/>
      <c r="J21" s="2"/>
      <c r="K21" s="2"/>
      <c r="L21" s="2"/>
      <c r="M21" s="2"/>
      <c r="N21" s="2"/>
    </row>
    <row r="22" spans="1:14" ht="19">
      <c r="A22" s="2"/>
      <c r="B22" s="2"/>
      <c r="C22" s="2"/>
      <c r="D22" s="2"/>
      <c r="E22" s="2"/>
      <c r="G22" s="2"/>
      <c r="H22" s="2"/>
      <c r="I22" s="2"/>
      <c r="J22" s="2"/>
      <c r="K22" s="2"/>
      <c r="L22" s="2"/>
      <c r="M22" s="2"/>
      <c r="N22" s="2"/>
    </row>
    <row r="23" spans="1:14" ht="19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ht="19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ht="19">
      <c r="A25" s="10" t="s">
        <v>26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ht="19">
      <c r="A26" s="2"/>
      <c r="B26" s="2" t="s">
        <v>25</v>
      </c>
      <c r="C26" s="2" t="s">
        <v>10</v>
      </c>
      <c r="D26" s="2" t="s">
        <v>5</v>
      </c>
      <c r="G26" s="2"/>
      <c r="H26" s="2"/>
      <c r="I26" s="2"/>
      <c r="J26" s="2"/>
      <c r="K26" s="2"/>
      <c r="L26" s="2"/>
      <c r="M26" s="2"/>
      <c r="N26" s="2"/>
    </row>
    <row r="27" spans="1:14" ht="19">
      <c r="A27" s="2"/>
      <c r="B27" s="2">
        <v>0</v>
      </c>
      <c r="C27" s="2">
        <f>B27+273.15</f>
        <v>273.14999999999998</v>
      </c>
      <c r="D27" s="2">
        <f>EXP(-60.2409 + 93.4517*100/C27 + 23.3585*LN(C27/100) + $B$7*(0.023517 - (0.023656*C27/100) + 0.0047036*(C27/100)^2))</f>
        <v>6.2870124276295389E-2</v>
      </c>
      <c r="G27" s="2"/>
      <c r="H27" s="2"/>
      <c r="I27" s="2"/>
      <c r="J27" s="2"/>
      <c r="K27" s="2"/>
      <c r="L27" s="2"/>
      <c r="M27" s="2"/>
      <c r="N27" s="2"/>
    </row>
    <row r="28" spans="1:14" ht="19">
      <c r="A28" s="2"/>
      <c r="B28" s="2">
        <v>1</v>
      </c>
      <c r="C28" s="2">
        <f t="shared" ref="C28:C52" si="0">B28+273.15</f>
        <v>274.14999999999998</v>
      </c>
      <c r="D28" s="2">
        <f t="shared" ref="D28:D52" si="1">EXP(-60.2409 + 93.4517*100/C28 + 23.3585*LN(C28/100) + $B$7*(0.023517 - (0.023656*C28/100) + 0.0047036*(C28/100)^2))</f>
        <v>6.0483187133516178E-2</v>
      </c>
      <c r="G28" s="2"/>
      <c r="H28" s="2"/>
      <c r="I28" s="2"/>
      <c r="J28" s="2"/>
      <c r="K28" s="2"/>
      <c r="L28" s="2"/>
      <c r="M28" s="2"/>
      <c r="N28" s="2"/>
    </row>
    <row r="29" spans="1:14" ht="19">
      <c r="A29" s="2"/>
      <c r="B29" s="2">
        <v>2</v>
      </c>
      <c r="C29" s="2">
        <f t="shared" si="0"/>
        <v>275.14999999999998</v>
      </c>
      <c r="D29" s="2">
        <f t="shared" si="1"/>
        <v>5.8223497769441933E-2</v>
      </c>
      <c r="G29" s="2"/>
      <c r="H29" s="2"/>
      <c r="I29" s="2"/>
      <c r="J29" s="2"/>
      <c r="K29" s="2"/>
      <c r="L29" s="2"/>
      <c r="M29" s="2"/>
      <c r="N29" s="2"/>
    </row>
    <row r="30" spans="1:14" ht="19">
      <c r="A30" s="2"/>
      <c r="B30" s="2">
        <v>3</v>
      </c>
      <c r="C30" s="2">
        <f t="shared" si="0"/>
        <v>276.14999999999998</v>
      </c>
      <c r="D30" s="2">
        <f t="shared" si="1"/>
        <v>5.6083084399950557E-2</v>
      </c>
      <c r="G30" s="2"/>
      <c r="H30" s="2"/>
      <c r="I30" s="2"/>
      <c r="J30" s="2"/>
      <c r="K30" s="2"/>
      <c r="L30" s="2"/>
      <c r="M30" s="2"/>
      <c r="N30" s="2"/>
    </row>
    <row r="31" spans="1:14" ht="19">
      <c r="A31" s="2"/>
      <c r="B31" s="2">
        <v>4</v>
      </c>
      <c r="C31" s="2">
        <f t="shared" si="0"/>
        <v>277.14999999999998</v>
      </c>
      <c r="D31" s="2">
        <f t="shared" si="1"/>
        <v>5.4054544748650797E-2</v>
      </c>
      <c r="G31" s="2"/>
      <c r="H31" s="2"/>
      <c r="I31" s="2"/>
      <c r="J31" s="2"/>
      <c r="K31" s="2"/>
      <c r="L31" s="2"/>
      <c r="M31" s="2"/>
      <c r="N31" s="2"/>
    </row>
    <row r="32" spans="1:14" ht="19">
      <c r="A32" s="2"/>
      <c r="B32" s="2">
        <v>5</v>
      </c>
      <c r="C32" s="2">
        <f t="shared" si="0"/>
        <v>278.14999999999998</v>
      </c>
      <c r="D32" s="2">
        <f t="shared" si="1"/>
        <v>5.2131000933521396E-2</v>
      </c>
      <c r="G32" s="2"/>
      <c r="H32" s="2"/>
      <c r="I32" s="2"/>
      <c r="J32" s="2"/>
      <c r="K32" s="2"/>
      <c r="L32" s="2"/>
      <c r="M32" s="2"/>
      <c r="N32" s="2"/>
    </row>
    <row r="33" spans="1:14" ht="19">
      <c r="A33" s="2"/>
      <c r="B33" s="2">
        <v>6</v>
      </c>
      <c r="C33" s="2">
        <f t="shared" si="0"/>
        <v>279.14999999999998</v>
      </c>
      <c r="D33" s="2">
        <f t="shared" si="1"/>
        <v>5.0306058254469266E-2</v>
      </c>
      <c r="G33" s="2"/>
      <c r="H33" s="2"/>
      <c r="I33" s="2"/>
      <c r="J33" s="2"/>
      <c r="K33" s="2"/>
      <c r="L33" s="2"/>
      <c r="M33" s="2"/>
      <c r="N33" s="2"/>
    </row>
    <row r="34" spans="1:14" ht="19">
      <c r="A34" s="2"/>
      <c r="B34" s="2">
        <v>7</v>
      </c>
      <c r="C34" s="2">
        <f t="shared" si="0"/>
        <v>280.14999999999998</v>
      </c>
      <c r="D34" s="2">
        <f t="shared" si="1"/>
        <v>4.8573767517961344E-2</v>
      </c>
      <c r="G34" s="2"/>
      <c r="H34" s="2"/>
      <c r="I34" s="2"/>
      <c r="J34" s="2"/>
      <c r="K34" s="2"/>
      <c r="L34" s="2"/>
      <c r="M34" s="2"/>
      <c r="N34" s="2"/>
    </row>
    <row r="35" spans="1:14" ht="19">
      <c r="A35" s="2"/>
      <c r="B35" s="2">
        <v>8</v>
      </c>
      <c r="C35" s="2">
        <f t="shared" si="0"/>
        <v>281.14999999999998</v>
      </c>
      <c r="D35" s="2">
        <f t="shared" si="1"/>
        <v>4.6928590571164032E-2</v>
      </c>
    </row>
    <row r="36" spans="1:14" ht="19">
      <c r="A36" s="2"/>
      <c r="B36" s="2">
        <v>9</v>
      </c>
      <c r="C36" s="2">
        <f t="shared" si="0"/>
        <v>282.14999999999998</v>
      </c>
      <c r="D36" s="2">
        <f t="shared" si="1"/>
        <v>4.5365368750493171E-2</v>
      </c>
    </row>
    <row r="37" spans="1:14" ht="19">
      <c r="A37" s="2"/>
      <c r="B37" s="2">
        <v>10</v>
      </c>
      <c r="C37" s="2">
        <f t="shared" si="0"/>
        <v>283.14999999999998</v>
      </c>
      <c r="D37" s="2">
        <f t="shared" si="1"/>
        <v>4.3879293978466696E-2</v>
      </c>
    </row>
    <row r="38" spans="1:14" ht="19">
      <c r="A38" s="2"/>
      <c r="B38" s="2">
        <v>11</v>
      </c>
      <c r="C38" s="2">
        <f t="shared" si="0"/>
        <v>284.14999999999998</v>
      </c>
      <c r="D38" s="2">
        <f t="shared" si="1"/>
        <v>4.2465882268790896E-2</v>
      </c>
    </row>
    <row r="39" spans="1:14" ht="19">
      <c r="A39" s="2"/>
      <c r="B39" s="2">
        <v>12</v>
      </c>
      <c r="C39" s="2">
        <f>B39+273.15</f>
        <v>285.14999999999998</v>
      </c>
      <c r="D39" s="2">
        <f t="shared" si="1"/>
        <v>4.1120949422875849E-2</v>
      </c>
    </row>
    <row r="40" spans="1:14" ht="19">
      <c r="A40" s="2"/>
      <c r="B40" s="2">
        <v>13</v>
      </c>
      <c r="C40" s="2">
        <f t="shared" si="0"/>
        <v>286.14999999999998</v>
      </c>
      <c r="D40" s="2">
        <f t="shared" si="1"/>
        <v>3.9840588721893416E-2</v>
      </c>
    </row>
    <row r="41" spans="1:14" ht="19">
      <c r="A41" s="2"/>
      <c r="B41" s="2">
        <v>14</v>
      </c>
      <c r="C41" s="2">
        <f t="shared" si="0"/>
        <v>287.14999999999998</v>
      </c>
      <c r="D41" s="2">
        <f t="shared" si="1"/>
        <v>3.8621150437226706E-2</v>
      </c>
    </row>
    <row r="42" spans="1:14" ht="19">
      <c r="A42" s="2"/>
      <c r="B42" s="2">
        <v>15</v>
      </c>
      <c r="C42" s="2">
        <f t="shared" si="0"/>
        <v>288.14999999999998</v>
      </c>
      <c r="D42" s="2">
        <f t="shared" si="1"/>
        <v>3.7459222999026535E-2</v>
      </c>
    </row>
    <row r="43" spans="1:14" ht="19">
      <c r="A43" s="2"/>
      <c r="B43" s="2">
        <v>16</v>
      </c>
      <c r="C43" s="2">
        <f t="shared" si="0"/>
        <v>289.14999999999998</v>
      </c>
      <c r="D43" s="2">
        <f t="shared" si="1"/>
        <v>3.6351615677707665E-2</v>
      </c>
    </row>
    <row r="44" spans="1:14" ht="19">
      <c r="B44" s="2">
        <v>17</v>
      </c>
      <c r="C44" s="2">
        <f t="shared" si="0"/>
        <v>290.14999999999998</v>
      </c>
      <c r="D44" s="2">
        <f t="shared" si="1"/>
        <v>3.5295342646858359E-2</v>
      </c>
    </row>
    <row r="45" spans="1:14" ht="19">
      <c r="B45" s="2">
        <v>18</v>
      </c>
      <c r="C45" s="2">
        <f t="shared" si="0"/>
        <v>291.14999999999998</v>
      </c>
      <c r="D45" s="2">
        <f t="shared" si="1"/>
        <v>3.4287608308283722E-2</v>
      </c>
    </row>
    <row r="46" spans="1:14" ht="19">
      <c r="B46" s="2">
        <v>19</v>
      </c>
      <c r="C46" s="2">
        <f t="shared" si="0"/>
        <v>292.14999999999998</v>
      </c>
      <c r="D46" s="2">
        <f>EXP(-60.2409 + 93.4517*100/C46 + 23.3585*LN(C46/100) + $B$7*(0.023517 - (0.023656*C46/100) + 0.0047036*(C46/100)^2))</f>
        <v>3.3325793770958421E-2</v>
      </c>
    </row>
    <row r="47" spans="1:14" ht="19">
      <c r="B47" s="2">
        <v>20</v>
      </c>
      <c r="C47" s="2">
        <f t="shared" si="0"/>
        <v>293.14999999999998</v>
      </c>
      <c r="D47" s="2">
        <f t="shared" si="1"/>
        <v>3.2407444385604188E-2</v>
      </c>
    </row>
    <row r="48" spans="1:14" ht="19">
      <c r="B48" s="2">
        <v>21</v>
      </c>
      <c r="C48" s="2">
        <f t="shared" si="0"/>
        <v>294.14999999999998</v>
      </c>
      <c r="D48" s="2">
        <f t="shared" si="1"/>
        <v>3.1530258245609739E-2</v>
      </c>
    </row>
    <row r="49" spans="1:14" ht="19">
      <c r="B49" s="2">
        <v>22</v>
      </c>
      <c r="C49" s="2">
        <f t="shared" si="0"/>
        <v>295.14999999999998</v>
      </c>
      <c r="D49" s="2">
        <f t="shared" si="1"/>
        <v>3.0692075573096361E-2</v>
      </c>
    </row>
    <row r="50" spans="1:14" ht="19">
      <c r="B50" s="2">
        <v>23</v>
      </c>
      <c r="C50" s="2">
        <f>B50+273.15</f>
        <v>296.14999999999998</v>
      </c>
      <c r="D50" s="2">
        <f t="shared" si="1"/>
        <v>2.9890868916267601E-2</v>
      </c>
    </row>
    <row r="51" spans="1:14" ht="19">
      <c r="B51" s="2">
        <v>24</v>
      </c>
      <c r="C51" s="2">
        <f t="shared" si="0"/>
        <v>297.14999999999998</v>
      </c>
      <c r="D51" s="2">
        <f t="shared" si="1"/>
        <v>2.9124734090801189E-2</v>
      </c>
    </row>
    <row r="52" spans="1:14" ht="19">
      <c r="B52" s="2">
        <v>25</v>
      </c>
      <c r="C52" s="2">
        <f t="shared" si="0"/>
        <v>298.14999999999998</v>
      </c>
      <c r="D52" s="2">
        <f t="shared" si="1"/>
        <v>2.8391881804015685E-2</v>
      </c>
    </row>
    <row r="55" spans="1:14" ht="19">
      <c r="A55" s="14" t="s">
        <v>27</v>
      </c>
    </row>
    <row r="56" spans="1:14">
      <c r="A56" s="11"/>
    </row>
    <row r="57" spans="1:14" ht="22">
      <c r="B57" s="2" t="s">
        <v>19</v>
      </c>
      <c r="C57" s="2" t="s">
        <v>0</v>
      </c>
      <c r="D57" s="2" t="s">
        <v>15</v>
      </c>
      <c r="E57" s="2" t="s">
        <v>16</v>
      </c>
      <c r="F57" s="2" t="s">
        <v>17</v>
      </c>
      <c r="G57" s="2" t="s">
        <v>29</v>
      </c>
      <c r="H57" s="2" t="s">
        <v>28</v>
      </c>
      <c r="I57" s="2" t="s">
        <v>30</v>
      </c>
    </row>
    <row r="58" spans="1:14" ht="19">
      <c r="A58" s="2"/>
      <c r="B58" s="4"/>
      <c r="C58" s="4" t="s">
        <v>18</v>
      </c>
      <c r="D58" s="4" t="s">
        <v>18</v>
      </c>
      <c r="E58" s="4" t="s">
        <v>18</v>
      </c>
      <c r="F58" s="4" t="s">
        <v>18</v>
      </c>
      <c r="G58" s="4" t="s">
        <v>12</v>
      </c>
      <c r="H58" s="4" t="s">
        <v>12</v>
      </c>
      <c r="I58" s="4" t="s">
        <v>12</v>
      </c>
      <c r="K58" s="4"/>
      <c r="L58" s="2"/>
      <c r="M58" s="2"/>
      <c r="N58" s="2"/>
    </row>
    <row r="59" spans="1:14" ht="19">
      <c r="B59" s="2">
        <v>3.5</v>
      </c>
      <c r="C59" s="2">
        <f>10^(-B59)</f>
        <v>3.1622776601683783E-4</v>
      </c>
      <c r="D59" s="2">
        <f>$B$11*F59/C59</f>
        <v>2.2999838802587463E-3</v>
      </c>
      <c r="E59" s="2">
        <f>$B$11*$B$12*$J$18/(C59^2)</f>
        <v>1.5829027310886308E-13</v>
      </c>
      <c r="F59" s="2">
        <f>($C$18*C59*C59)/($B$11*(C59 + 2*$B$12))</f>
        <v>0.49998179336963683</v>
      </c>
      <c r="G59" s="2">
        <f>F59/$B$10</f>
        <v>17.610026585096609</v>
      </c>
      <c r="H59" s="12">
        <v>4.0000000000000002E-4</v>
      </c>
      <c r="I59" s="12">
        <f>H59-G59</f>
        <v>-17.60962658509661</v>
      </c>
    </row>
    <row r="60" spans="1:14" ht="19">
      <c r="B60" s="2">
        <v>4</v>
      </c>
      <c r="C60" s="2">
        <f t="shared" ref="C60:C76" si="2">10^(-B60)</f>
        <v>1E-4</v>
      </c>
      <c r="D60" s="2">
        <f t="shared" ref="D60:D76" si="3">$B$11*F60/C60</f>
        <v>2.2999490256748367E-3</v>
      </c>
      <c r="E60" s="2">
        <f t="shared" ref="E60:E76" si="4">$B$11*$B$12*$J$18/(C60^2)</f>
        <v>1.5829027310886295E-12</v>
      </c>
      <c r="F60" s="2">
        <f t="shared" ref="F60:F76" si="5">($C$18*C60*C60)/($B$11*(C60 + 2*$B$12))</f>
        <v>0.15810572955265412</v>
      </c>
      <c r="G60" s="2">
        <f t="shared" ref="G60:G76" si="6">F60/$B$10</f>
        <v>5.5686949756987225</v>
      </c>
      <c r="H60" s="12">
        <v>4.0000000000000002E-4</v>
      </c>
      <c r="I60" s="12">
        <f t="shared" ref="I60:I76" si="7">H60-G60</f>
        <v>-5.5682949756987226</v>
      </c>
    </row>
    <row r="61" spans="1:14" ht="19">
      <c r="B61" s="2">
        <v>4.5</v>
      </c>
      <c r="C61" s="2">
        <f t="shared" si="2"/>
        <v>3.1622776601683748E-5</v>
      </c>
      <c r="D61" s="2">
        <f t="shared" si="3"/>
        <v>2.2998388127547136E-3</v>
      </c>
      <c r="E61" s="2">
        <f t="shared" si="4"/>
        <v>1.5829027310886342E-11</v>
      </c>
      <c r="F61" s="2">
        <f t="shared" si="5"/>
        <v>4.9995025788304066E-2</v>
      </c>
      <c r="G61" s="2">
        <f t="shared" si="6"/>
        <v>1.7608915863136934</v>
      </c>
      <c r="H61" s="12">
        <v>4.0000000000000002E-4</v>
      </c>
      <c r="I61" s="12">
        <f t="shared" si="7"/>
        <v>-1.7604915863136934</v>
      </c>
    </row>
    <row r="62" spans="1:14" ht="19">
      <c r="B62" s="2">
        <v>5</v>
      </c>
      <c r="C62" s="2">
        <f t="shared" si="2"/>
        <v>1.0000000000000001E-5</v>
      </c>
      <c r="D62" s="2">
        <f t="shared" si="3"/>
        <v>2.2994903584039046E-3</v>
      </c>
      <c r="E62" s="2">
        <f t="shared" si="4"/>
        <v>1.5829027310886294E-10</v>
      </c>
      <c r="F62" s="2">
        <f t="shared" si="5"/>
        <v>1.5807419932190418E-2</v>
      </c>
      <c r="G62" s="2">
        <f t="shared" si="6"/>
        <v>0.5567584438856974</v>
      </c>
      <c r="H62" s="12">
        <v>4.0000000000000002E-4</v>
      </c>
      <c r="I62" s="12">
        <f t="shared" si="7"/>
        <v>-0.55635844388569744</v>
      </c>
    </row>
    <row r="63" spans="1:14" ht="19">
      <c r="B63" s="2">
        <v>5.5</v>
      </c>
      <c r="C63" s="2">
        <f t="shared" si="2"/>
        <v>3.1622776601683767E-6</v>
      </c>
      <c r="D63" s="2">
        <f t="shared" si="3"/>
        <v>2.29838914356696E-3</v>
      </c>
      <c r="E63" s="2">
        <f t="shared" si="4"/>
        <v>1.5829027310886323E-9</v>
      </c>
      <c r="F63" s="2">
        <f t="shared" si="5"/>
        <v>4.9963512167425844E-3</v>
      </c>
      <c r="G63" s="2">
        <f t="shared" si="6"/>
        <v>0.17597816344938122</v>
      </c>
      <c r="H63" s="12">
        <v>4.0000000000000002E-4</v>
      </c>
      <c r="I63" s="12">
        <f t="shared" si="7"/>
        <v>-0.17557816344938121</v>
      </c>
    </row>
    <row r="64" spans="1:14" ht="19">
      <c r="B64" s="2">
        <v>6</v>
      </c>
      <c r="C64" s="2">
        <f t="shared" si="2"/>
        <v>9.9999999999999995E-7</v>
      </c>
      <c r="D64" s="2">
        <f t="shared" si="3"/>
        <v>2.2949137273369008E-3</v>
      </c>
      <c r="E64" s="2">
        <f t="shared" si="4"/>
        <v>1.5829027310886295E-8</v>
      </c>
      <c r="F64" s="2">
        <f t="shared" si="5"/>
        <v>1.5775958730847933E-3</v>
      </c>
      <c r="G64" s="2">
        <f t="shared" si="6"/>
        <v>5.5565033835188113E-2</v>
      </c>
      <c r="H64" s="12">
        <v>4.0000000000000002E-4</v>
      </c>
      <c r="I64" s="12">
        <f t="shared" si="7"/>
        <v>-5.5165033835188115E-2</v>
      </c>
    </row>
    <row r="65" spans="2:9" ht="19">
      <c r="B65" s="2">
        <v>6.5</v>
      </c>
      <c r="C65" s="2">
        <f t="shared" si="2"/>
        <v>3.1622776601683734E-7</v>
      </c>
      <c r="D65" s="2">
        <f t="shared" si="3"/>
        <v>2.2839923375886258E-3</v>
      </c>
      <c r="E65" s="2">
        <f t="shared" si="4"/>
        <v>1.5829027310886357E-7</v>
      </c>
      <c r="F65" s="2">
        <f t="shared" si="5"/>
        <v>4.9650547327383847E-4</v>
      </c>
      <c r="G65" s="2">
        <f t="shared" si="6"/>
        <v>1.7487585948023136E-2</v>
      </c>
      <c r="H65" s="12">
        <v>4.0000000000000002E-4</v>
      </c>
      <c r="I65" s="12">
        <f t="shared" si="7"/>
        <v>-1.7087585948023135E-2</v>
      </c>
    </row>
    <row r="66" spans="2:9" ht="19">
      <c r="B66" s="2">
        <v>7</v>
      </c>
      <c r="C66" s="2">
        <f t="shared" si="2"/>
        <v>9.9999999999999995E-8</v>
      </c>
      <c r="D66" s="2">
        <f t="shared" si="3"/>
        <v>2.2501298296973673E-3</v>
      </c>
      <c r="E66" s="2">
        <f t="shared" si="4"/>
        <v>1.5829027310886299E-6</v>
      </c>
      <c r="F66" s="2">
        <f t="shared" si="5"/>
        <v>1.546810013357175E-4</v>
      </c>
      <c r="G66" s="2">
        <f t="shared" si="6"/>
        <v>5.4480714735097189E-3</v>
      </c>
      <c r="H66" s="12">
        <v>4.0000000000000002E-4</v>
      </c>
      <c r="I66" s="12">
        <f t="shared" si="7"/>
        <v>-5.0480714735097187E-3</v>
      </c>
    </row>
    <row r="67" spans="2:9" ht="19">
      <c r="B67" s="2">
        <v>7.5</v>
      </c>
      <c r="C67" s="2">
        <f t="shared" si="2"/>
        <v>3.1622776601683699E-8</v>
      </c>
      <c r="D67" s="2">
        <f t="shared" si="3"/>
        <v>2.1493593097286529E-3</v>
      </c>
      <c r="E67" s="2">
        <f t="shared" si="4"/>
        <v>1.5829027310886392E-5</v>
      </c>
      <c r="F67" s="2">
        <f t="shared" si="5"/>
        <v>4.6723828436265287E-5</v>
      </c>
      <c r="G67" s="2">
        <f t="shared" si="6"/>
        <v>1.6456756462566273E-3</v>
      </c>
      <c r="H67" s="12">
        <v>4.0000000000000002E-4</v>
      </c>
      <c r="I67" s="12">
        <f t="shared" si="7"/>
        <v>-1.2456756462566273E-3</v>
      </c>
    </row>
    <row r="68" spans="2:9" ht="19">
      <c r="B68" s="2">
        <v>8</v>
      </c>
      <c r="C68" s="2">
        <f t="shared" si="2"/>
        <v>1E-8</v>
      </c>
      <c r="D68" s="2">
        <f t="shared" si="3"/>
        <v>1.882726731956532E-3</v>
      </c>
      <c r="E68" s="2">
        <f t="shared" si="4"/>
        <v>1.5829027310886295E-4</v>
      </c>
      <c r="F68" s="2">
        <f t="shared" si="5"/>
        <v>1.2942455688422542E-5</v>
      </c>
      <c r="G68" s="2">
        <f t="shared" si="6"/>
        <v>4.5585057650500605E-4</v>
      </c>
      <c r="H68" s="12">
        <v>4.0000000000000002E-4</v>
      </c>
      <c r="I68" s="12">
        <f t="shared" si="7"/>
        <v>-5.5850576505006035E-5</v>
      </c>
    </row>
    <row r="69" spans="2:9" ht="19">
      <c r="B69" s="2">
        <v>8.5</v>
      </c>
      <c r="C69" s="2">
        <f t="shared" si="2"/>
        <v>3.1622776601683779E-9</v>
      </c>
      <c r="D69" s="2">
        <f t="shared" si="3"/>
        <v>1.3522545275326955E-3</v>
      </c>
      <c r="E69" s="2">
        <f t="shared" si="4"/>
        <v>1.582902731088631E-3</v>
      </c>
      <c r="F69" s="2">
        <f t="shared" si="5"/>
        <v>2.9395973144470339E-6</v>
      </c>
      <c r="G69" s="2">
        <f t="shared" si="6"/>
        <v>1.0353654381694642E-4</v>
      </c>
      <c r="H69" s="12">
        <v>4.0000000000000002E-4</v>
      </c>
      <c r="I69" s="12">
        <f t="shared" si="7"/>
        <v>2.9646345618305358E-4</v>
      </c>
    </row>
    <row r="70" spans="2:9" ht="19">
      <c r="B70" s="2">
        <v>9</v>
      </c>
      <c r="C70" s="2">
        <f t="shared" si="2"/>
        <v>1.0000000000000001E-9</v>
      </c>
      <c r="D70" s="2">
        <f t="shared" si="3"/>
        <v>7.1510205726737109E-4</v>
      </c>
      <c r="E70" s="2">
        <f t="shared" si="4"/>
        <v>1.5829027310886295E-2</v>
      </c>
      <c r="F70" s="2">
        <f t="shared" si="5"/>
        <v>4.9158364471007211E-7</v>
      </c>
      <c r="G70" s="2">
        <f t="shared" si="6"/>
        <v>1.7314232571951031E-5</v>
      </c>
      <c r="H70" s="12">
        <v>4.0000000000000002E-4</v>
      </c>
      <c r="I70" s="12">
        <f t="shared" si="7"/>
        <v>3.8268576742804896E-4</v>
      </c>
    </row>
    <row r="71" spans="2:9" ht="19">
      <c r="B71" s="2">
        <v>9.5</v>
      </c>
      <c r="C71" s="2">
        <f t="shared" si="2"/>
        <v>3.1622776601683744E-10</v>
      </c>
      <c r="D71" s="2">
        <f t="shared" si="3"/>
        <v>2.8719011202371191E-4</v>
      </c>
      <c r="E71" s="2">
        <f t="shared" si="4"/>
        <v>0.15829027310886346</v>
      </c>
      <c r="F71" s="2">
        <f t="shared" si="5"/>
        <v>6.2430797224321618E-8</v>
      </c>
      <c r="G71" s="2">
        <f t="shared" si="6"/>
        <v>2.1988960666739445E-6</v>
      </c>
      <c r="H71" s="12">
        <v>4.0000000000000002E-4</v>
      </c>
      <c r="I71" s="12">
        <f t="shared" si="7"/>
        <v>3.9780110393332607E-4</v>
      </c>
    </row>
    <row r="72" spans="2:9" ht="19">
      <c r="B72" s="2">
        <v>10</v>
      </c>
      <c r="C72" s="2">
        <f t="shared" si="2"/>
        <v>1E-10</v>
      </c>
      <c r="D72" s="2">
        <f t="shared" si="3"/>
        <v>9.9295257225384348E-5</v>
      </c>
      <c r="E72" s="2">
        <f t="shared" si="4"/>
        <v>1.5829027310886294</v>
      </c>
      <c r="F72" s="2">
        <f t="shared" si="5"/>
        <v>6.8258682733768392E-9</v>
      </c>
      <c r="G72" s="2">
        <f t="shared" si="6"/>
        <v>2.4041619785876271E-7</v>
      </c>
      <c r="H72" s="12">
        <v>4.0000000000000002E-4</v>
      </c>
      <c r="I72" s="12">
        <f t="shared" si="7"/>
        <v>3.9975958380214125E-4</v>
      </c>
    </row>
    <row r="73" spans="2:9" ht="19">
      <c r="B73" s="2">
        <v>10.5</v>
      </c>
      <c r="C73" s="2">
        <f t="shared" si="2"/>
        <v>3.162277660168371E-11</v>
      </c>
      <c r="D73" s="2">
        <f t="shared" si="3"/>
        <v>3.2355028523979339E-5</v>
      </c>
      <c r="E73" s="2">
        <f t="shared" si="4"/>
        <v>15.829027310886381</v>
      </c>
      <c r="F73" s="2">
        <f t="shared" si="5"/>
        <v>7.0334950278542887E-10</v>
      </c>
      <c r="G73" s="2">
        <f t="shared" si="6"/>
        <v>2.4772908947724227E-8</v>
      </c>
      <c r="H73" s="12">
        <v>4.0000000000000002E-4</v>
      </c>
      <c r="I73" s="12">
        <f t="shared" si="7"/>
        <v>3.9997522709105229E-4</v>
      </c>
    </row>
    <row r="74" spans="2:9" ht="19">
      <c r="B74" s="2">
        <v>11</v>
      </c>
      <c r="C74" s="2">
        <f t="shared" si="2"/>
        <v>9.9999999999999994E-12</v>
      </c>
      <c r="D74" s="2">
        <f t="shared" si="3"/>
        <v>1.0330930578292439E-5</v>
      </c>
      <c r="E74" s="2">
        <f t="shared" si="4"/>
        <v>158.29027310886298</v>
      </c>
      <c r="F74" s="2">
        <f t="shared" si="5"/>
        <v>7.1018065957331063E-11</v>
      </c>
      <c r="G74" s="2">
        <f t="shared" si="6"/>
        <v>2.501351141412769E-9</v>
      </c>
      <c r="H74" s="12">
        <v>4.0000000000000002E-4</v>
      </c>
      <c r="I74" s="12">
        <f t="shared" si="7"/>
        <v>3.9999749864885861E-4</v>
      </c>
    </row>
    <row r="75" spans="2:9" ht="19">
      <c r="B75" s="2">
        <v>11.5</v>
      </c>
      <c r="C75" s="2">
        <f t="shared" si="2"/>
        <v>3.1622776601683669E-12</v>
      </c>
      <c r="D75" s="2">
        <f t="shared" si="3"/>
        <v>3.2769917415913342E-6</v>
      </c>
      <c r="E75" s="2">
        <f t="shared" si="4"/>
        <v>1582.902731088642</v>
      </c>
      <c r="F75" s="2">
        <f t="shared" si="5"/>
        <v>7.1236856131095843E-12</v>
      </c>
      <c r="G75" s="2">
        <f t="shared" si="6"/>
        <v>2.5090572235694592E-10</v>
      </c>
      <c r="H75" s="12">
        <v>4.0000000000000002E-4</v>
      </c>
      <c r="I75" s="12">
        <f t="shared" si="7"/>
        <v>3.9999974909427766E-4</v>
      </c>
    </row>
    <row r="76" spans="2:9" ht="19">
      <c r="B76" s="2">
        <v>12</v>
      </c>
      <c r="C76" s="2">
        <f t="shared" si="2"/>
        <v>9.9999999999999998E-13</v>
      </c>
      <c r="D76" s="2">
        <f t="shared" si="3"/>
        <v>1.0372863272784761E-6</v>
      </c>
      <c r="E76" s="2">
        <f t="shared" si="4"/>
        <v>15829.027310886297</v>
      </c>
      <c r="F76" s="2">
        <f t="shared" si="5"/>
        <v>7.1306324487446626E-13</v>
      </c>
      <c r="G76" s="2">
        <f t="shared" si="6"/>
        <v>2.5115039918685919E-11</v>
      </c>
      <c r="H76" s="12">
        <v>4.0000000000000002E-4</v>
      </c>
      <c r="I76" s="12">
        <f t="shared" si="7"/>
        <v>3.9999997488496009E-4</v>
      </c>
    </row>
    <row r="77" spans="2:9" ht="19">
      <c r="B77" s="2"/>
      <c r="C77" s="2"/>
    </row>
    <row r="78" spans="2:9" ht="19">
      <c r="B78" s="2"/>
      <c r="C78" s="2"/>
    </row>
    <row r="79" spans="2:9" ht="19">
      <c r="B79" s="2"/>
      <c r="C79" s="2"/>
    </row>
    <row r="80" spans="2:9" ht="19">
      <c r="B80" s="2"/>
      <c r="C80" s="2"/>
    </row>
    <row r="81" spans="2:3" ht="19">
      <c r="B81" s="2"/>
      <c r="C81" s="2"/>
    </row>
    <row r="82" spans="2:3" ht="19">
      <c r="B82" s="2"/>
      <c r="C82" s="2"/>
    </row>
    <row r="83" spans="2:3" ht="19">
      <c r="B83" s="2"/>
      <c r="C83" s="2"/>
    </row>
    <row r="84" spans="2:3" ht="19">
      <c r="B84" s="2"/>
      <c r="C84" s="2"/>
    </row>
  </sheetData>
  <mergeCells count="1">
    <mergeCell ref="A1:N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Lebehot</dc:creator>
  <cp:lastModifiedBy>Alice Lebehot</cp:lastModifiedBy>
  <dcterms:created xsi:type="dcterms:W3CDTF">2019-05-09T08:06:10Z</dcterms:created>
  <dcterms:modified xsi:type="dcterms:W3CDTF">2019-05-16T13:05:01Z</dcterms:modified>
</cp:coreProperties>
</file>