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C:\Users\User\Dropbox\SU\Projects\lathyrus\data\edited\"/>
    </mc:Choice>
  </mc:AlternateContent>
  <bookViews>
    <workbookView xWindow="0" yWindow="0" windowWidth="23040" windowHeight="9048" xr2:uid="{00000000-000D-0000-FFFF-FFFF00000000}"/>
  </bookViews>
  <sheets>
    <sheet name="problems_shoot_vol" sheetId="1" r:id="rId1"/>
    <sheet name="2006_regression_shoot_diam_vol" sheetId="2" r:id="rId2"/>
  </sheets>
  <definedNames>
    <definedName name="_xlnm._FilterDatabase" localSheetId="1" hidden="1">'2006_regression_shoot_diam_vol'!$A$5:$B$240</definedName>
    <definedName name="_xlnm._FilterDatabase" localSheetId="0" hidden="1">problems_shoot_vol!$BZ$1:$BZ$257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W55" i="1" l="1"/>
  <c r="BV55" i="1"/>
  <c r="AH55" i="1"/>
  <c r="X55" i="1"/>
  <c r="BW54" i="1"/>
  <c r="BV54" i="1"/>
  <c r="AH54" i="1"/>
  <c r="X54" i="1"/>
  <c r="BW53" i="1"/>
  <c r="BV53" i="1"/>
  <c r="AH53" i="1"/>
  <c r="X53" i="1"/>
  <c r="BY52" i="1"/>
  <c r="BW52" i="1"/>
  <c r="BV52" i="1"/>
  <c r="AH52" i="1"/>
  <c r="X52" i="1"/>
  <c r="BW51" i="1"/>
  <c r="BV51" i="1"/>
  <c r="AH51" i="1"/>
  <c r="X51" i="1"/>
  <c r="BW50" i="1"/>
  <c r="BV50" i="1"/>
  <c r="AH50" i="1"/>
  <c r="X50" i="1"/>
  <c r="BV49" i="1"/>
  <c r="BR49" i="1"/>
  <c r="BQ49" i="1"/>
  <c r="BP49" i="1"/>
  <c r="BM49" i="1"/>
  <c r="BL49" i="1"/>
  <c r="BK49" i="1"/>
  <c r="AH49" i="1"/>
  <c r="X49" i="1"/>
  <c r="BW48" i="1"/>
  <c r="BV48" i="1"/>
  <c r="AH48" i="1"/>
  <c r="X48" i="1"/>
  <c r="BV47" i="1"/>
  <c r="BP47" i="1"/>
  <c r="BW47" i="1" s="1"/>
  <c r="AH47" i="1"/>
  <c r="X47" i="1"/>
  <c r="BW46" i="1"/>
  <c r="BV46" i="1"/>
  <c r="AH46" i="1"/>
  <c r="X46" i="1"/>
  <c r="BP45" i="1"/>
  <c r="BK45" i="1"/>
  <c r="AZ45" i="1"/>
  <c r="AY45" i="1"/>
  <c r="AM45" i="1"/>
  <c r="AL45" i="1"/>
  <c r="AH45" i="1"/>
  <c r="X45" i="1"/>
  <c r="BW44" i="1"/>
  <c r="BV44" i="1"/>
  <c r="AH44" i="1"/>
  <c r="X44" i="1"/>
  <c r="BW43" i="1"/>
  <c r="BV43" i="1"/>
  <c r="AH43" i="1"/>
  <c r="X43" i="1"/>
  <c r="BY42" i="1"/>
  <c r="BW42" i="1"/>
  <c r="BV42" i="1"/>
  <c r="AH42" i="1"/>
  <c r="X42" i="1"/>
  <c r="BW41" i="1"/>
  <c r="AY41" i="1"/>
  <c r="AL41" i="1"/>
  <c r="AH41" i="1"/>
  <c r="X41" i="1"/>
  <c r="BW40" i="1"/>
  <c r="BV40" i="1"/>
  <c r="AH40" i="1"/>
  <c r="X40" i="1"/>
  <c r="BW39" i="1"/>
  <c r="BV39" i="1"/>
  <c r="AH39" i="1"/>
  <c r="X39" i="1"/>
  <c r="BV38" i="1"/>
  <c r="BP38" i="1"/>
  <c r="BK38" i="1"/>
  <c r="AH38" i="1"/>
  <c r="X38" i="1"/>
  <c r="BW37" i="1"/>
  <c r="BV37" i="1"/>
  <c r="AH37" i="1"/>
  <c r="X37" i="1"/>
  <c r="BV36" i="1"/>
  <c r="BP36" i="1"/>
  <c r="BK36" i="1"/>
  <c r="AH36" i="1"/>
  <c r="X36" i="1"/>
  <c r="BV35" i="1"/>
  <c r="BP35" i="1"/>
  <c r="BK35" i="1"/>
  <c r="AH35" i="1"/>
  <c r="X35" i="1"/>
  <c r="BW34" i="1"/>
  <c r="BV34" i="1"/>
  <c r="AH34" i="1"/>
  <c r="X34" i="1"/>
  <c r="BW33" i="1"/>
  <c r="BV33" i="1"/>
  <c r="AH33" i="1"/>
  <c r="X33" i="1"/>
  <c r="BW32" i="1"/>
  <c r="BV32" i="1"/>
  <c r="AH32" i="1"/>
  <c r="X32" i="1"/>
  <c r="BW31" i="1"/>
  <c r="BV31" i="1"/>
  <c r="AH31" i="1"/>
  <c r="X31" i="1"/>
  <c r="BP30" i="1"/>
  <c r="BW30" i="1" s="1"/>
  <c r="AY30" i="1"/>
  <c r="AL30" i="1"/>
  <c r="AH30" i="1"/>
  <c r="X30" i="1"/>
  <c r="BW29" i="1"/>
  <c r="BV29" i="1"/>
  <c r="AH29" i="1"/>
  <c r="X29" i="1"/>
  <c r="BW28" i="1"/>
  <c r="BV28" i="1"/>
  <c r="AH28" i="1"/>
  <c r="X28" i="1"/>
  <c r="BW27" i="1"/>
  <c r="BV27" i="1"/>
  <c r="AH27" i="1"/>
  <c r="X27" i="1"/>
  <c r="BW26" i="1"/>
  <c r="BV26" i="1"/>
  <c r="AH26" i="1"/>
  <c r="X26" i="1"/>
  <c r="BW25" i="1"/>
  <c r="BV25" i="1"/>
  <c r="AH25" i="1"/>
  <c r="X25" i="1"/>
  <c r="BV24" i="1"/>
  <c r="BP24" i="1"/>
  <c r="BW24" i="1" s="1"/>
  <c r="AH24" i="1"/>
  <c r="X24" i="1"/>
  <c r="BV23" i="1"/>
  <c r="BP23" i="1"/>
  <c r="BW23" i="1" s="1"/>
  <c r="AH23" i="1"/>
  <c r="X23" i="1"/>
  <c r="BV22" i="1"/>
  <c r="BP22" i="1"/>
  <c r="BW22" i="1" s="1"/>
  <c r="AH22" i="1"/>
  <c r="X22" i="1"/>
  <c r="BV21" i="1"/>
  <c r="BQ21" i="1"/>
  <c r="BP21" i="1"/>
  <c r="BL21" i="1"/>
  <c r="BK21" i="1"/>
  <c r="AH21" i="1"/>
  <c r="X21" i="1"/>
  <c r="BV20" i="1"/>
  <c r="BQ20" i="1"/>
  <c r="BP20" i="1"/>
  <c r="BL20" i="1"/>
  <c r="BK20" i="1"/>
  <c r="AH20" i="1"/>
  <c r="X20" i="1"/>
  <c r="BS19" i="1"/>
  <c r="BR19" i="1"/>
  <c r="BQ19" i="1"/>
  <c r="BP19" i="1"/>
  <c r="BO19" i="1"/>
  <c r="BE19" i="1"/>
  <c r="AR19" i="1"/>
  <c r="AH19" i="1"/>
  <c r="X19" i="1"/>
  <c r="BW18" i="1"/>
  <c r="BV18" i="1"/>
  <c r="AH18" i="1"/>
  <c r="X18" i="1"/>
  <c r="BV17" i="1"/>
  <c r="BP17" i="1"/>
  <c r="BW17" i="1" s="1"/>
  <c r="AH17" i="1"/>
  <c r="BW16" i="1"/>
  <c r="BV16" i="1"/>
  <c r="AH16" i="1"/>
  <c r="X16" i="1"/>
  <c r="BW15" i="1"/>
  <c r="BV15" i="1"/>
  <c r="AH15" i="1"/>
  <c r="X15" i="1"/>
  <c r="BW14" i="1"/>
  <c r="AY14" i="1"/>
  <c r="AL14" i="1"/>
  <c r="AH14" i="1"/>
  <c r="X14" i="1"/>
  <c r="BW13" i="1"/>
  <c r="BV13" i="1"/>
  <c r="AH13" i="1"/>
  <c r="X13" i="1"/>
  <c r="BW12" i="1"/>
  <c r="BV12" i="1"/>
  <c r="AH12" i="1"/>
  <c r="X12" i="1"/>
  <c r="BV11" i="1"/>
  <c r="BP11" i="1"/>
  <c r="BK11" i="1"/>
  <c r="AH11" i="1"/>
  <c r="X11" i="1"/>
  <c r="BV10" i="1"/>
  <c r="BP10" i="1"/>
  <c r="BK10" i="1"/>
  <c r="AH10" i="1"/>
  <c r="X10" i="1"/>
  <c r="BV9" i="1"/>
  <c r="BP9" i="1"/>
  <c r="BK9" i="1"/>
  <c r="AH9" i="1"/>
  <c r="X9" i="1"/>
  <c r="BW8" i="1"/>
  <c r="BV8" i="1"/>
  <c r="AH8" i="1"/>
  <c r="X8" i="1"/>
  <c r="BW7" i="1"/>
  <c r="BV7" i="1"/>
  <c r="AH7" i="1"/>
  <c r="BW6" i="1"/>
  <c r="BV6" i="1"/>
  <c r="AH6" i="1"/>
  <c r="BX23" i="1" l="1"/>
  <c r="BY23" i="1" s="1"/>
  <c r="BX37" i="1"/>
  <c r="BY37" i="1" s="1"/>
  <c r="BX8" i="1"/>
  <c r="BY8" i="1" s="1"/>
  <c r="BX55" i="1"/>
  <c r="BY55" i="1" s="1"/>
  <c r="BX27" i="1"/>
  <c r="BY27" i="1" s="1"/>
  <c r="BX54" i="1"/>
  <c r="BY54" i="1" s="1"/>
  <c r="BX26" i="1"/>
  <c r="BY26" i="1" s="1"/>
  <c r="BX33" i="1"/>
  <c r="BY33" i="1" s="1"/>
  <c r="BV14" i="1"/>
  <c r="BX14" i="1" s="1"/>
  <c r="BY14" i="1" s="1"/>
  <c r="BX15" i="1"/>
  <c r="BY15" i="1" s="1"/>
  <c r="BX48" i="1"/>
  <c r="BY48" i="1" s="1"/>
  <c r="BX51" i="1"/>
  <c r="BY51" i="1" s="1"/>
  <c r="BX39" i="1"/>
  <c r="BY39" i="1" s="1"/>
  <c r="BX47" i="1"/>
  <c r="BY47" i="1" s="1"/>
  <c r="BX24" i="1"/>
  <c r="BY24" i="1" s="1"/>
  <c r="BX17" i="1"/>
  <c r="BY17" i="1" s="1"/>
  <c r="BX18" i="1"/>
  <c r="BY18" i="1" s="1"/>
  <c r="BV30" i="1"/>
  <c r="BX30" i="1" s="1"/>
  <c r="BY30" i="1" s="1"/>
  <c r="BW9" i="1"/>
  <c r="BX9" i="1" s="1"/>
  <c r="BY9" i="1" s="1"/>
  <c r="BX12" i="1"/>
  <c r="BY12" i="1" s="1"/>
  <c r="BX28" i="1"/>
  <c r="BY28" i="1" s="1"/>
  <c r="BX29" i="1"/>
  <c r="BY29" i="1" s="1"/>
  <c r="BX31" i="1"/>
  <c r="BY31" i="1" s="1"/>
  <c r="BX34" i="1"/>
  <c r="BY34" i="1" s="1"/>
  <c r="BX40" i="1"/>
  <c r="BY40" i="1" s="1"/>
  <c r="BX53" i="1"/>
  <c r="BY53" i="1" s="1"/>
  <c r="BV19" i="1"/>
  <c r="BX22" i="1"/>
  <c r="BY22" i="1" s="1"/>
  <c r="BW38" i="1"/>
  <c r="BX38" i="1" s="1"/>
  <c r="BY38" i="1" s="1"/>
  <c r="BX50" i="1"/>
  <c r="BY50" i="1" s="1"/>
  <c r="BX25" i="1"/>
  <c r="BY25" i="1" s="1"/>
  <c r="BX6" i="1"/>
  <c r="BY6" i="1" s="1"/>
  <c r="BW20" i="1"/>
  <c r="BX20" i="1" s="1"/>
  <c r="BY20" i="1" s="1"/>
  <c r="BX43" i="1"/>
  <c r="BY43" i="1" s="1"/>
  <c r="BV41" i="1"/>
  <c r="BX41" i="1" s="1"/>
  <c r="BY41" i="1" s="1"/>
  <c r="BW45" i="1"/>
  <c r="BW49" i="1"/>
  <c r="BX49" i="1" s="1"/>
  <c r="BY49" i="1" s="1"/>
  <c r="BX16" i="1"/>
  <c r="BY16" i="1" s="1"/>
  <c r="BX32" i="1"/>
  <c r="BY32" i="1" s="1"/>
  <c r="BW35" i="1"/>
  <c r="BX35" i="1" s="1"/>
  <c r="BY35" i="1" s="1"/>
  <c r="BW36" i="1"/>
  <c r="BX36" i="1" s="1"/>
  <c r="BY36" i="1" s="1"/>
  <c r="BX44" i="1"/>
  <c r="BY44" i="1" s="1"/>
  <c r="BW10" i="1"/>
  <c r="BX10" i="1" s="1"/>
  <c r="BY10" i="1" s="1"/>
  <c r="BW11" i="1"/>
  <c r="BX11" i="1" s="1"/>
  <c r="BY11" i="1" s="1"/>
  <c r="BX13" i="1"/>
  <c r="BY13" i="1" s="1"/>
  <c r="BV45" i="1"/>
  <c r="BX46" i="1"/>
  <c r="BY46" i="1" s="1"/>
  <c r="BX7" i="1"/>
  <c r="BY7" i="1" s="1"/>
  <c r="BW21" i="1"/>
  <c r="BX21" i="1" s="1"/>
  <c r="BY21" i="1" s="1"/>
  <c r="BT19" i="1"/>
  <c r="BW19" i="1" s="1"/>
  <c r="BX19" i="1" l="1"/>
  <c r="BY19" i="1" s="1"/>
  <c r="BX45" i="1"/>
  <c r="BY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author>
  </authors>
  <commentList>
    <comment ref="AI1" authorId="0" shapeId="0" xr:uid="{00000000-0006-0000-0000-000001000000}">
      <text>
        <r>
          <rPr>
            <b/>
            <sz val="9"/>
            <color indexed="81"/>
            <rFont val="Tahoma"/>
            <family val="2"/>
          </rPr>
          <t xml:space="preserve">Alicia: </t>
        </r>
        <r>
          <rPr>
            <sz val="9"/>
            <color indexed="81"/>
            <rFont val="Tahoma"/>
            <family val="2"/>
          </rPr>
          <t xml:space="preserve">When was this done? Does this take into account replacement shoots if there are some? If it does, how to distinguish which are the original shoots? If we need to impute FFD from volume, shouldn't we only use volume from original shoots?
</t>
        </r>
        <r>
          <rPr>
            <b/>
            <sz val="9"/>
            <color indexed="81"/>
            <rFont val="Tahoma"/>
            <family val="2"/>
          </rPr>
          <t>Johan:</t>
        </r>
        <r>
          <rPr>
            <sz val="9"/>
            <color indexed="81"/>
            <rFont val="Tahoma"/>
            <family val="2"/>
          </rPr>
          <t xml:space="preserve"> Unfortunately it is not always clear in the first years if this is only original shoots or if it also includes replacement shoots, as the instructions might not have been fully clear. You are rigth in that what we want is the size of the original shoots as our size estimate and to impute. I suggest the following: For ungrazed individuals we use these measures of dimaters and heights of each shoot. For grazed individuals where all shoots were grazed, we use the diameters for grazed shoots if these are avaialble. If not, then we have to assume that the size of replacement shoots is similar to the size of the original shoots (which is not too bad). For individuals in which some of the shoots were grazed, we use the diameters of grazed shoots and the size of the largest intact shoots up to the right number of shoots at the time of grazing.</t>
        </r>
      </text>
    </comment>
    <comment ref="B4" authorId="0" shapeId="0" xr:uid="{00000000-0006-0000-0000-000002000000}">
      <text>
        <r>
          <rPr>
            <b/>
            <sz val="9"/>
            <color indexed="81"/>
            <rFont val="Tahoma"/>
            <charset val="1"/>
          </rPr>
          <t xml:space="preserve">Alicia: </t>
        </r>
        <r>
          <rPr>
            <sz val="9"/>
            <color indexed="81"/>
            <rFont val="Tahoma"/>
            <charset val="1"/>
          </rPr>
          <t xml:space="preserve">Was number of shoots counted in every visit?
Johan: At the first visits, when new shoots where still appearing, shoot number was recorded multiple times. </t>
        </r>
      </text>
    </comment>
    <comment ref="N4" authorId="0" shapeId="0" xr:uid="{00000000-0006-0000-0000-000003000000}">
      <text>
        <r>
          <rPr>
            <b/>
            <sz val="9"/>
            <color indexed="81"/>
            <rFont val="Tahoma"/>
            <family val="2"/>
          </rPr>
          <t xml:space="preserve">Alicia: </t>
        </r>
        <r>
          <rPr>
            <sz val="9"/>
            <color indexed="81"/>
            <rFont val="Tahoma"/>
            <family val="2"/>
          </rPr>
          <t>Here I don't understand how grazing is noted. It goes from 1 to 12. Are these percentages? (they seem too low!) Or numbers of shoots eaten? Flowers eaten?
Johan: This must be the number of shoots eaten. So if we divide this by the number of intact+grazed (but not replacement) shoots, then we can use this as our estimate of grazing.</t>
        </r>
      </text>
    </comment>
    <comment ref="AH4" authorId="0" shapeId="0" xr:uid="{00000000-0006-0000-0000-000004000000}">
      <text>
        <r>
          <rPr>
            <b/>
            <sz val="9"/>
            <color indexed="81"/>
            <rFont val="Tahoma"/>
            <family val="2"/>
          </rPr>
          <t xml:space="preserve">Alicia: </t>
        </r>
        <r>
          <rPr>
            <sz val="9"/>
            <color indexed="81"/>
            <rFont val="Tahoma"/>
            <family val="2"/>
          </rPr>
          <t>Number of shoots measured?
Johan: yes.</t>
        </r>
      </text>
    </comment>
    <comment ref="AI4" authorId="0" shapeId="0" xr:uid="{00000000-0006-0000-0000-000005000000}">
      <text>
        <r>
          <rPr>
            <b/>
            <sz val="9"/>
            <color indexed="81"/>
            <rFont val="Tahoma"/>
            <family val="2"/>
          </rPr>
          <t xml:space="preserve">Alicia: </t>
        </r>
        <r>
          <rPr>
            <sz val="9"/>
            <color indexed="81"/>
            <rFont val="Tahoma"/>
            <family val="2"/>
          </rPr>
          <t xml:space="preserve">Number of INTACT shoots measured?
</t>
        </r>
        <r>
          <rPr>
            <b/>
            <sz val="9"/>
            <color indexed="81"/>
            <rFont val="Tahoma"/>
            <family val="2"/>
          </rPr>
          <t>Johan:</t>
        </r>
        <r>
          <rPr>
            <sz val="9"/>
            <color indexed="81"/>
            <rFont val="Tahoma"/>
            <family val="2"/>
          </rPr>
          <t xml:space="preserve"> See above.</t>
        </r>
      </text>
    </comment>
    <comment ref="BJ4" authorId="0" shapeId="0" xr:uid="{00000000-0006-0000-0000-000006000000}">
      <text>
        <r>
          <rPr>
            <b/>
            <sz val="9"/>
            <color indexed="81"/>
            <rFont val="Tahoma"/>
            <family val="2"/>
          </rPr>
          <t xml:space="preserve">Alicia: </t>
        </r>
        <r>
          <rPr>
            <sz val="9"/>
            <color indexed="81"/>
            <rFont val="Tahoma"/>
            <family val="2"/>
          </rPr>
          <t xml:space="preserve">Number of GRAZED shoots measured?
</t>
        </r>
        <r>
          <rPr>
            <b/>
            <sz val="9"/>
            <color indexed="81"/>
            <rFont val="Tahoma"/>
            <family val="2"/>
          </rPr>
          <t>Johan:</t>
        </r>
        <r>
          <rPr>
            <sz val="9"/>
            <color indexed="81"/>
            <rFont val="Tahoma"/>
            <family val="2"/>
          </rPr>
          <t xml:space="preserve"> Yes</t>
        </r>
      </text>
    </comment>
    <comment ref="BP4" authorId="0" shapeId="0" xr:uid="{00000000-0006-0000-0000-000007000000}">
      <text>
        <r>
          <rPr>
            <b/>
            <sz val="9"/>
            <color indexed="81"/>
            <rFont val="Tahoma"/>
            <family val="2"/>
          </rPr>
          <t xml:space="preserve">Alicia: </t>
        </r>
        <r>
          <rPr>
            <sz val="9"/>
            <color indexed="81"/>
            <rFont val="Tahoma"/>
            <family val="2"/>
          </rPr>
          <t xml:space="preserve">How was this estimated?
</t>
        </r>
        <r>
          <rPr>
            <b/>
            <sz val="9"/>
            <color indexed="81"/>
            <rFont val="Tahoma"/>
            <family val="2"/>
          </rPr>
          <t>Johan:</t>
        </r>
        <r>
          <rPr>
            <sz val="9"/>
            <color indexed="81"/>
            <rFont val="Tahoma"/>
            <family val="2"/>
          </rPr>
          <t xml:space="preserve"> This was done by using correlations between diameters and heights, but I think we should redo this to be sure it is done in a consistent way. Hence, we can neglect the height values here. </t>
        </r>
      </text>
    </comment>
    <comment ref="BZ4" authorId="0" shapeId="0" xr:uid="{00000000-0006-0000-0000-000008000000}">
      <text>
        <r>
          <rPr>
            <b/>
            <sz val="9"/>
            <color indexed="81"/>
            <rFont val="Tahoma"/>
            <family val="2"/>
          </rPr>
          <t xml:space="preserve">Alicia:
</t>
        </r>
        <r>
          <rPr>
            <i/>
            <sz val="9"/>
            <color indexed="81"/>
            <rFont val="Tahoma"/>
            <family val="2"/>
          </rPr>
          <t>ok:</t>
        </r>
        <r>
          <rPr>
            <sz val="9"/>
            <color indexed="81"/>
            <rFont val="Tahoma"/>
            <family val="2"/>
          </rPr>
          <t xml:space="preserve"> Shoot vol is OK because although there are more shoots after than before, it is clear that these are late-appearing shoots. Use as it is.
</t>
        </r>
        <r>
          <rPr>
            <i/>
            <sz val="9"/>
            <color indexed="81"/>
            <rFont val="Tahoma"/>
            <family val="2"/>
          </rPr>
          <t>ok_m:</t>
        </r>
        <r>
          <rPr>
            <sz val="9"/>
            <color indexed="81"/>
            <rFont val="Tahoma"/>
            <family val="2"/>
          </rPr>
          <t xml:space="preserve"> Shoot vol is OK but it has been modified with added/removed shoots. For added shoots (values in blue), I assumed that the diameter and height of the missing shoot(s) is the average of the shoots with info. For removed shoots (cells with blue background) which are probably replacement shoots, I removed the shortest shoot(s). 
</t>
        </r>
        <r>
          <rPr>
            <i/>
            <sz val="9"/>
            <color indexed="81"/>
            <rFont val="Tahoma"/>
            <family val="2"/>
          </rPr>
          <t>ok_p:</t>
        </r>
        <r>
          <rPr>
            <sz val="9"/>
            <color indexed="81"/>
            <rFont val="Tahoma"/>
            <family val="2"/>
          </rPr>
          <t xml:space="preserve"> Shoot vol is OK except that it says that all/some of the shoots were intact, but they should be predated according to "bete". Use as it is.
</t>
        </r>
        <r>
          <rPr>
            <i/>
            <sz val="9"/>
            <color indexed="81"/>
            <rFont val="Tahoma"/>
            <family val="2"/>
          </rPr>
          <t xml:space="preserve">impute: </t>
        </r>
        <r>
          <rPr>
            <sz val="9"/>
            <color indexed="81"/>
            <rFont val="Tahoma"/>
            <family val="2"/>
          </rPr>
          <t>No info, needs to be imputed.</t>
        </r>
      </text>
    </comment>
    <comment ref="X5" authorId="0" shapeId="0" xr:uid="{00000000-0006-0000-0000-000009000000}">
      <text>
        <r>
          <rPr>
            <b/>
            <sz val="9"/>
            <color indexed="81"/>
            <rFont val="Tahoma"/>
            <charset val="1"/>
          </rPr>
          <t xml:space="preserve">Alicia: </t>
        </r>
        <r>
          <rPr>
            <sz val="9"/>
            <color indexed="81"/>
            <rFont val="Tahoma"/>
            <family val="2"/>
          </rPr>
          <t>proportion:</t>
        </r>
        <r>
          <rPr>
            <sz val="9"/>
            <color indexed="81"/>
            <rFont val="Tahoma"/>
            <charset val="1"/>
          </rPr>
          <t xml:space="preserve">
bete/(n intact + n grazed -but no replacement- shoots)</t>
        </r>
      </text>
    </comment>
    <comment ref="AB6" authorId="0" shapeId="0" xr:uid="{00000000-0006-0000-0000-00000A000000}">
      <text>
        <r>
          <rPr>
            <b/>
            <sz val="9"/>
            <color indexed="81"/>
            <rFont val="Tahoma"/>
            <family val="2"/>
          </rPr>
          <t xml:space="preserve">Alicia: </t>
        </r>
        <r>
          <rPr>
            <sz val="9"/>
            <color indexed="81"/>
            <rFont val="Tahoma"/>
            <family val="2"/>
          </rPr>
          <t>Why??
Johan: Not sure. But perhaps they regarded 1 as the default value (being the most common) and thus the most likely if nothong was noted.</t>
        </r>
      </text>
    </comment>
    <comment ref="C10" authorId="0" shapeId="0" xr:uid="{00000000-0006-0000-0000-00000B000000}">
      <text>
        <r>
          <rPr>
            <b/>
            <sz val="9"/>
            <color indexed="81"/>
            <rFont val="Tahoma"/>
            <charset val="1"/>
          </rPr>
          <t xml:space="preserve">Alicia: </t>
        </r>
        <r>
          <rPr>
            <sz val="9"/>
            <color indexed="81"/>
            <rFont val="Tahoma"/>
            <charset val="1"/>
          </rPr>
          <t>Here for example, n shoots goes from 1 to 3 - does the blank in the middle mean that it also had 1 shoot on 08/05?
Johan: Yes, I would understand the lack of a record as the number remained the same as in the previous recording.</t>
        </r>
      </text>
    </comment>
  </commentList>
</comments>
</file>

<file path=xl/sharedStrings.xml><?xml version="1.0" encoding="utf-8"?>
<sst xmlns="http://schemas.openxmlformats.org/spreadsheetml/2006/main" count="307" uniqueCount="159">
  <si>
    <t>Tullgarn Stigen 2006</t>
  </si>
  <si>
    <t>Blomavläsning, fält</t>
  </si>
  <si>
    <t>Skottavläsning</t>
  </si>
  <si>
    <t>id</t>
  </si>
  <si>
    <t>FFD</t>
  </si>
  <si>
    <t>grazing</t>
  </si>
  <si>
    <t>shoot_vol</t>
  </si>
  <si>
    <t>Stjälkdiameter</t>
  </si>
  <si>
    <t>Stjälkhöjd</t>
  </si>
  <si>
    <t>Individ nr</t>
  </si>
  <si>
    <t>n skott</t>
  </si>
  <si>
    <t>bete</t>
  </si>
  <si>
    <t>övrigt</t>
  </si>
  <si>
    <t>TOT skott stjälkavl</t>
  </si>
  <si>
    <t>1. skott- diam.(mm)</t>
  </si>
  <si>
    <t>2. skott- diam.(mm)</t>
  </si>
  <si>
    <t>3. skott- diam.(mm)</t>
  </si>
  <si>
    <t>4. skott- diam.(mm)</t>
  </si>
  <si>
    <t>5. skott- diam.(mm)</t>
  </si>
  <si>
    <t>6. skott- diam.(mm)</t>
  </si>
  <si>
    <t>7. skott- diam.(mm)</t>
  </si>
  <si>
    <t>8. skott- diam.(mm)</t>
  </si>
  <si>
    <t>9. skott- diam.(mm)</t>
  </si>
  <si>
    <t>10. skott- diam.(mm)</t>
  </si>
  <si>
    <t>11. skott- diam.(mm)</t>
  </si>
  <si>
    <t>12. skott- diam.(mm)</t>
  </si>
  <si>
    <t>13. skott- diam.(mm)</t>
  </si>
  <si>
    <t>1. skott- höjd (cm)</t>
  </si>
  <si>
    <t>2. skott- höjd (cm)</t>
  </si>
  <si>
    <t>3. skott- höjd (cm)</t>
  </si>
  <si>
    <t>4. skott- höjd (cm)</t>
  </si>
  <si>
    <t>5. skott- höjd (cm)</t>
  </si>
  <si>
    <t>6. skott- höjd (cm)</t>
  </si>
  <si>
    <t>7. skott- höjd (cm)</t>
  </si>
  <si>
    <t>8. skott- höjd (cm)</t>
  </si>
  <si>
    <t>9. skott- höjd (cm)</t>
  </si>
  <si>
    <t>10. skott- höjd (cm)</t>
  </si>
  <si>
    <t>11. skott- höjd (cm)</t>
  </si>
  <si>
    <t>12. skott- höjd (cm)</t>
  </si>
  <si>
    <t>13. skott- höjd (cm)</t>
  </si>
  <si>
    <t>n betade skott</t>
  </si>
  <si>
    <t>1. betad diam (mm)</t>
  </si>
  <si>
    <t>2. betad diam (mm)</t>
  </si>
  <si>
    <t>3. betad diam (mm)</t>
  </si>
  <si>
    <t>4. betad diam (mm)</t>
  </si>
  <si>
    <t>5. betad diam (mm)</t>
  </si>
  <si>
    <t>Beräknad höjd betat skott 1</t>
  </si>
  <si>
    <t>Beräknad höjd betat skott 2</t>
  </si>
  <si>
    <t>Beräknad höjd betat skott 3</t>
  </si>
  <si>
    <t>Beräknad höjd betat skott 4</t>
  </si>
  <si>
    <t>Beräknad höjd betat skott 5</t>
  </si>
  <si>
    <r>
      <t>Volym hela skott  (mm</t>
    </r>
    <r>
      <rPr>
        <vertAlign val="superscript"/>
        <sz val="11"/>
        <rFont val="Calibri"/>
        <family val="2"/>
      </rPr>
      <t>3</t>
    </r>
    <r>
      <rPr>
        <sz val="11"/>
        <rFont val="Calibri"/>
        <family val="2"/>
      </rPr>
      <t>)</t>
    </r>
  </si>
  <si>
    <r>
      <t>Volym betade skott (mm</t>
    </r>
    <r>
      <rPr>
        <vertAlign val="superscript"/>
        <sz val="11"/>
        <rFont val="Calibri"/>
        <family val="2"/>
      </rPr>
      <t>3</t>
    </r>
    <r>
      <rPr>
        <sz val="11"/>
        <rFont val="Calibri"/>
        <family val="2"/>
      </rPr>
      <t>)</t>
    </r>
  </si>
  <si>
    <r>
      <t>Tot volym (mm</t>
    </r>
    <r>
      <rPr>
        <vertAlign val="superscript"/>
        <sz val="11"/>
        <rFont val="Calibri"/>
        <family val="2"/>
      </rPr>
      <t>3</t>
    </r>
    <r>
      <rPr>
        <sz val="11"/>
        <rFont val="Calibri"/>
        <family val="2"/>
      </rPr>
      <t>)</t>
    </r>
  </si>
  <si>
    <t>shoot_vol_action</t>
  </si>
  <si>
    <t>shoot_vol_comments</t>
  </si>
  <si>
    <t>impute</t>
  </si>
  <si>
    <t>Finns inga uppgifter om antal skott, därav väljs 1 skott (J.O. 2011-08-19)</t>
  </si>
  <si>
    <t>ok_p</t>
  </si>
  <si>
    <t>Grazed in 1, intact in 2</t>
  </si>
  <si>
    <t>Assumed pl had only one shoot. Then 1 shoot eaten. But the shoot measured is counted as intact! Use volume of this shoot</t>
  </si>
  <si>
    <t>ok</t>
  </si>
  <si>
    <t>Pl had only one shoot. Then 1 shoot eaten. But the shoot measured is counted as intact! Use volume of this shooot</t>
  </si>
  <si>
    <t>ok_m</t>
  </si>
  <si>
    <t>several</t>
  </si>
  <si>
    <t>2 shoots, 1 of them grazed, only data on 1 intact shoot - ADDED VALUES FOR 1 GRAZED</t>
  </si>
  <si>
    <t>NA</t>
  </si>
  <si>
    <t>5 shoots, 1 of them grazed, only data on 4 intact shoots - ADDED VALUES FOR 1 GRAZED</t>
  </si>
  <si>
    <t>a replacement shoot is coming</t>
  </si>
  <si>
    <t>Pl had 3 shoots, all of them were grazed. 2 shoots measured, noted as intact - ADDED VALUES FOR 1 GRAZED</t>
  </si>
  <si>
    <t>Pl had 3 shoots, 1 of them grazed, only data on 2 intact shoots (although it says 3 were measured, there is only data on 2!) - ADDED VALUES FOR 1 GRAZED</t>
  </si>
  <si>
    <t>5 initial shoots, 3 of them grazed; rest of shoots a repla cement shoots after grazing</t>
  </si>
  <si>
    <t>Info on 7 shoots, but only 2 of these are original (which values to take?). Missing info on 3 grazed, original shoots - REMOVED 2 SHOOTS (shortest)</t>
  </si>
  <si>
    <t>nothing on the original shoots</t>
  </si>
  <si>
    <t>buds, flowers and fruits on replacement shoots????????</t>
  </si>
  <si>
    <t>Info on 13 shoots noted as intact, but only 8 original shoots (5 intact and 3 grazed) - REMOVED 5 SHOOTS (shortest)</t>
  </si>
  <si>
    <t>1&gt;2</t>
  </si>
  <si>
    <t>Info on 2 shoots, but 3 shoots present on 12/05 - ADDED VALUES FOR 1 INTACT</t>
  </si>
  <si>
    <t>Info on 1 shoots, but 3 original shoots (2 intact and 1 grazed) - ADDED VALUES FOR 1 INTACT AND 1 GRAZED</t>
  </si>
  <si>
    <t>2&gt;1</t>
  </si>
  <si>
    <t>Info on 5 shoots, but before counted only 4. No grazing. Consider all shoots for volume? - YES (1 LATE-APPEARING SHOOT)</t>
  </si>
  <si>
    <t>2 are the original shoots which have been grazed; the rest are replacement shoots</t>
  </si>
  <si>
    <t>probably on replacement shoots</t>
  </si>
  <si>
    <t>nothing on non-grazed shoots</t>
  </si>
  <si>
    <t>flowers and buds on replacement shoots</t>
  </si>
  <si>
    <t>there are 2 more flowers and 1 bud on replacement shoot</t>
  </si>
  <si>
    <t>Info on 1 intact and 1 grazed, only grazed is original (missing info on another original grazed shoot) - USE</t>
  </si>
  <si>
    <t>Info on 2 intact, but 1 of them is grazed - USE</t>
  </si>
  <si>
    <t>only two non-grazed are from the beginning; the rest a replacement shoots</t>
  </si>
  <si>
    <t>most of shoots are replacement shoots</t>
  </si>
  <si>
    <t>2 Bruchus; most shoots are replacement shoots</t>
  </si>
  <si>
    <t>there are 20 more buds on replacement shoots</t>
  </si>
  <si>
    <t>from 4 original non-grazed shoots; on replacement shoots there are: 6 buds, 4 flowers, 15 fruits</t>
  </si>
  <si>
    <t>Info on 8 intact + 4 grazed, original shoots are 2 intact + 12 grazed - ADDED VALUES FOR 1 INTACT AND 1 GRAZED</t>
  </si>
  <si>
    <t>nothing on grazed shoots; buds only on replacement shoots</t>
  </si>
  <si>
    <t>Info on 3 intact, original shoots are 2 intact + 3 grazed - ADDED VALUES FOR 2 GRAZED</t>
  </si>
  <si>
    <t>Avbetade skottet torkat</t>
  </si>
  <si>
    <t>two small shoots and 1 grazed</t>
  </si>
  <si>
    <t>Info on 1 intact + 1 grazed, original shoots are 2 intact + 1 grazed - ADDED VALUES FOR 1 INTACT</t>
  </si>
  <si>
    <t>other</t>
  </si>
  <si>
    <t>Info on 2 intact + 1 grazed (not noted in bete) = correct, but reestimate height for grazed</t>
  </si>
  <si>
    <t>new shoot coming</t>
  </si>
  <si>
    <t>Info on 2 intact + 1 grazed, original shoots are 1 intact + 1 grazed - 1 INTACT IS PROBABLY REPLACEMENT - REMOVED THE SMALLEST</t>
  </si>
  <si>
    <t>Info on 1 intact, original shoot is 1 grazed - USE</t>
  </si>
  <si>
    <t>Info on 1 intact, original shoots are 2 grazed - ADDED VALUES FOR 1 GRAZED</t>
  </si>
  <si>
    <t>Info on 2 intact, original shoots are 2 grazed - USE</t>
  </si>
  <si>
    <t>Info on 5 intact, original shoots are 3 intact + 2 grazed - USE</t>
  </si>
  <si>
    <t>Info on 2 intact + 1 grazed, original shoots are 3 intact + 1 grazed (not noted in bete) - ADDED VALUES FOR 1 INTACT</t>
  </si>
  <si>
    <t>Info on 3 intact, original shoots are 2 intact - CONSIDERED ALL SHOOTS BECAUSE NO GRAZING (1 LATE-APPEARING)</t>
  </si>
  <si>
    <t>Info on 1 intact, original shoots are 1 intact + 2 grazed - ADDED VALUES FOR 2 GRAZED</t>
  </si>
  <si>
    <t>Info on 2 intact, original shoots are 1 intact + 2 grazed - ADDED VALUES FOR 1 GRAZED</t>
  </si>
  <si>
    <t>Info on 2 intact, original shoots are 2 intact + 1 grazed - ADDED VALUES FOR 1 GRAZED</t>
  </si>
  <si>
    <t>Info on 2 intact, original shoots are 1 intact + 1 grazed - USE</t>
  </si>
  <si>
    <t>Info on 3 intact, original are 4 grazed - ADDED VALUES FOR 1 GRAZED</t>
  </si>
  <si>
    <t>1 shoot almost broken</t>
  </si>
  <si>
    <t>Info on 1 intact, orginal are 2 intact, but comment on 16/05 says "1 shoot almost broken" - ADDED VALUES FOR 1 INTACT</t>
  </si>
  <si>
    <t>Info on 1 intact, original are 2 intact - ADDED VALUES FOR 1 INTACT</t>
  </si>
  <si>
    <t>some flowers eaten</t>
  </si>
  <si>
    <t>Info on 2 intact, original are 3 intact - ADDED VALUES FOR 1 INTACT</t>
  </si>
  <si>
    <t>Original are 1 intact + 1 grazed, but no info</t>
  </si>
  <si>
    <t>Info on 1 intact, original are 3 intact - ADDED VALUES FOR 2 intact</t>
  </si>
  <si>
    <t>1 shoot broken</t>
  </si>
  <si>
    <t>Info on 1 intact, original are 2 intact, but comment on 22/05 says "1 shoot broken" - ADDED VALUES FOR 1 INTACT</t>
  </si>
  <si>
    <t>Info on 2 intact, original are 4 intact + 1 grazed - ADDED VALUES FOR 2 INTACT AND 1 GRAZED</t>
  </si>
  <si>
    <t>probably 1 replacement shoot</t>
  </si>
  <si>
    <t>there are 2 more buds produced after grazing</t>
  </si>
  <si>
    <t>1 bud on replacement shoot</t>
  </si>
  <si>
    <t>Info on 4 intact, original are 2 intact + 1 grazed - 1 INTACT IS PROBABLY REPLACEMENT - REMOVED THE SHORTEST</t>
  </si>
  <si>
    <t>1 replacement shoot</t>
  </si>
  <si>
    <t>the 8 buds are on replacement shoot</t>
  </si>
  <si>
    <t>Info on 2 intact (one must be repl shoot) + 1 grazed, original are 2 grazed - REMOVED 1 INTACT (THE SHORTEST)</t>
  </si>
  <si>
    <t>Info on 2 intact, original are 2 grazed - USE</t>
  </si>
  <si>
    <t>inflorescence almost broken</t>
  </si>
  <si>
    <t>the 3 buds are on replacement shoots</t>
  </si>
  <si>
    <t>Info on 2 intact, original are 5 grazed - ADDED VALUES FOR 3 GRAZED</t>
  </si>
  <si>
    <t>Info on 3 intact, original is 1 grazed - 2 ARE REPLACEMENT - REMOVED THE SHORTEST</t>
  </si>
  <si>
    <t>Info on 6 intact, original are 3 intact - CONSIDERED ALL SHOOTS BECAUSE NO GRAZING (3 LATE-APPEARING)</t>
  </si>
  <si>
    <t>Flaggan uppryckt, planta hittas ej.</t>
  </si>
  <si>
    <t>Original is 1 grazed, but no info</t>
  </si>
  <si>
    <t>Info on 2 intact, original is 1 intact - CONSIDERED ALL SHOOTS BECAUSE NO GRAZING (1 LATE-APPEARING)</t>
  </si>
  <si>
    <t>problem_time1_time2</t>
  </si>
  <si>
    <t>Regression shoot height - diameter including all intact shoots measured in 2006</t>
  </si>
  <si>
    <t>Equation to be used to reestimate height of grazed shoots from their diameter</t>
  </si>
  <si>
    <t>shoot_diam</t>
  </si>
  <si>
    <t>shoot_h</t>
  </si>
  <si>
    <t>But use regression with data from all years 2006-2017?</t>
  </si>
  <si>
    <t>Johans comments</t>
  </si>
  <si>
    <t>Yes, it seems a replacement shoot has been meaured as intact. OK to use value.</t>
  </si>
  <si>
    <t>OK</t>
  </si>
  <si>
    <t>No I don't think we should remove any shoots here because if the plant produce more replacement shoots that the number of initial shoots then the replacement shoots are, almost without exception, smaller - So keep all shoots</t>
  </si>
  <si>
    <t>As above</t>
  </si>
  <si>
    <t>Yes</t>
  </si>
  <si>
    <t>There was only one shoot before the first grazing -&gt; use only size estimate based on the grazed shoot diameter.</t>
  </si>
  <si>
    <t>Yes, the best we can do</t>
  </si>
  <si>
    <t>No, see above</t>
  </si>
  <si>
    <t>yes</t>
  </si>
  <si>
    <t>Yes impute</t>
  </si>
  <si>
    <t>No keep all, see above</t>
  </si>
  <si>
    <t>Yes, impute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</si>
</sst>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name val="Calibri"/>
      <family val="2"/>
    </font>
    <font>
      <sz val="11"/>
      <color theme="4"/>
      <name val="Calibri"/>
      <family val="2"/>
    </font>
    <font>
      <sz val="10"/>
      <color theme="4"/>
      <name val="Arial"/>
      <family val="2"/>
    </font>
    <font>
      <b/>
      <i/>
      <sz val="11"/>
      <color theme="4"/>
      <name val="Calibri"/>
      <family val="2"/>
    </font>
    <font>
      <b/>
      <i/>
      <sz val="11"/>
      <name val="Calibri"/>
      <family val="2"/>
    </font>
    <font>
      <sz val="10"/>
      <name val="Arial"/>
      <family val="2"/>
    </font>
    <font>
      <vertAlign val="superscript"/>
      <sz val="11"/>
      <name val="Calibri"/>
      <family val="2"/>
    </font>
    <font>
      <b/>
      <sz val="9"/>
      <color indexed="81"/>
      <name val="Tahoma"/>
      <family val="2"/>
    </font>
    <font>
      <sz val="9"/>
      <color indexed="81"/>
      <name val="Tahoma"/>
      <family val="2"/>
    </font>
    <font>
      <b/>
      <sz val="9"/>
      <color indexed="81"/>
      <name val="Tahoma"/>
      <charset val="1"/>
    </font>
    <font>
      <sz val="9"/>
      <color indexed="81"/>
      <name val="Tahoma"/>
      <charset val="1"/>
    </font>
    <font>
      <i/>
      <sz val="9"/>
      <color indexed="81"/>
      <name val="Tahoma"/>
      <family val="2"/>
    </font>
  </fonts>
  <fills count="4">
    <fill>
      <patternFill patternType="none"/>
    </fill>
    <fill>
      <patternFill patternType="gray125"/>
    </fill>
    <fill>
      <patternFill patternType="solid">
        <fgColor rgb="FFFFC000"/>
        <bgColor indexed="64"/>
      </patternFill>
    </fill>
    <fill>
      <patternFill patternType="solid">
        <fgColor theme="4"/>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9">
    <xf numFmtId="0" fontId="0" fillId="0" borderId="0" xfId="0"/>
    <xf numFmtId="0" fontId="3" fillId="0" borderId="0" xfId="0" applyFont="1" applyBorder="1" applyAlignment="1"/>
    <xf numFmtId="0" fontId="4" fillId="0" borderId="0" xfId="0" applyFont="1"/>
    <xf numFmtId="0" fontId="3" fillId="0" borderId="0" xfId="0" applyFont="1" applyBorder="1"/>
    <xf numFmtId="0" fontId="4" fillId="0" borderId="1" xfId="0" applyFont="1" applyBorder="1"/>
    <xf numFmtId="0" fontId="4" fillId="0" borderId="0" xfId="0" applyFont="1" applyBorder="1"/>
    <xf numFmtId="0" fontId="4" fillId="0" borderId="2" xfId="0" applyFont="1" applyBorder="1"/>
    <xf numFmtId="0" fontId="5" fillId="0" borderId="0" xfId="0" applyFont="1" applyBorder="1"/>
    <xf numFmtId="0" fontId="3" fillId="0" borderId="0" xfId="0" applyFont="1" applyBorder="1" applyAlignment="1">
      <alignment horizontal="left"/>
    </xf>
    <xf numFmtId="0" fontId="4" fillId="0" borderId="0"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6" fillId="0" borderId="0" xfId="0" applyFont="1"/>
    <xf numFmtId="0" fontId="5" fillId="2" borderId="0" xfId="0" applyFont="1" applyFill="1"/>
    <xf numFmtId="0" fontId="6" fillId="0" borderId="0" xfId="0" applyFont="1" applyAlignment="1">
      <alignment horizontal="left"/>
    </xf>
    <xf numFmtId="0" fontId="5" fillId="2" borderId="0" xfId="0" applyFont="1" applyFill="1" applyBorder="1"/>
    <xf numFmtId="0" fontId="5" fillId="2" borderId="0" xfId="0" applyFont="1" applyFill="1" applyAlignment="1">
      <alignment horizontal="center"/>
    </xf>
    <xf numFmtId="0" fontId="5" fillId="0" borderId="0" xfId="0" applyFont="1" applyBorder="1" applyAlignment="1">
      <alignment horizontal="center"/>
    </xf>
    <xf numFmtId="0" fontId="5" fillId="0" borderId="0" xfId="0" applyFont="1" applyBorder="1" applyAlignment="1">
      <alignment horizontal="left"/>
    </xf>
    <xf numFmtId="0" fontId="7" fillId="0" borderId="0" xfId="0" applyFont="1" applyBorder="1" applyAlignment="1"/>
    <xf numFmtId="0" fontId="5" fillId="0" borderId="2" xfId="0" applyFont="1" applyBorder="1"/>
    <xf numFmtId="0" fontId="5" fillId="0" borderId="1" xfId="0" applyFont="1" applyBorder="1"/>
    <xf numFmtId="0" fontId="8" fillId="0" borderId="0" xfId="0" applyFont="1" applyBorder="1" applyAlignment="1">
      <alignment horizontal="center"/>
    </xf>
    <xf numFmtId="0" fontId="4" fillId="0" borderId="0" xfId="0" applyFont="1" applyBorder="1" applyAlignment="1">
      <alignment horizontal="center" vertical="center"/>
    </xf>
    <xf numFmtId="0" fontId="9" fillId="0" borderId="0" xfId="0" applyFont="1"/>
    <xf numFmtId="0" fontId="4" fillId="0" borderId="0" xfId="0" applyFont="1" applyBorder="1" applyAlignment="1"/>
    <xf numFmtId="0" fontId="4" fillId="0" borderId="0" xfId="0" applyFont="1" applyBorder="1" applyAlignment="1">
      <alignment horizontal="left"/>
    </xf>
    <xf numFmtId="0" fontId="4" fillId="0" borderId="1" xfId="0" applyFont="1" applyBorder="1" applyAlignment="1">
      <alignment horizontal="center" vertical="center"/>
    </xf>
    <xf numFmtId="0" fontId="5" fillId="0" borderId="0" xfId="0" applyFont="1" applyBorder="1" applyAlignment="1">
      <alignment horizontal="center" vertical="center"/>
    </xf>
    <xf numFmtId="164" fontId="4" fillId="0" borderId="0" xfId="0" applyNumberFormat="1" applyFont="1" applyBorder="1" applyAlignment="1">
      <alignment horizontal="center"/>
    </xf>
    <xf numFmtId="164" fontId="4" fillId="0" borderId="0" xfId="0" applyNumberFormat="1" applyFont="1" applyBorder="1" applyAlignment="1">
      <alignment vertical="center"/>
    </xf>
    <xf numFmtId="164" fontId="4" fillId="0" borderId="0"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5" fillId="0" borderId="0" xfId="0" applyNumberFormat="1" applyFont="1" applyBorder="1" applyAlignment="1">
      <alignment horizontal="center" vertical="center"/>
    </xf>
    <xf numFmtId="164" fontId="4" fillId="0" borderId="0" xfId="0" applyNumberFormat="1" applyFont="1"/>
    <xf numFmtId="164" fontId="4" fillId="0" borderId="0" xfId="0" applyNumberFormat="1" applyFont="1" applyBorder="1"/>
    <xf numFmtId="0" fontId="4" fillId="0" borderId="0" xfId="0" applyNumberFormat="1" applyFont="1" applyBorder="1" applyAlignment="1">
      <alignment horizontal="center"/>
    </xf>
    <xf numFmtId="0" fontId="4" fillId="0" borderId="1" xfId="0" applyNumberFormat="1" applyFont="1" applyBorder="1" applyAlignment="1">
      <alignment horizontal="center"/>
    </xf>
    <xf numFmtId="0" fontId="4" fillId="0" borderId="1" xfId="0" applyFont="1" applyBorder="1" applyAlignment="1">
      <alignment horizontal="center"/>
    </xf>
    <xf numFmtId="0" fontId="5" fillId="0" borderId="0" xfId="0" applyNumberFormat="1" applyFont="1" applyBorder="1" applyAlignment="1">
      <alignment horizontal="center"/>
    </xf>
    <xf numFmtId="0" fontId="4" fillId="0" borderId="2" xfId="0" applyFont="1" applyBorder="1" applyAlignment="1">
      <alignment horizontal="left"/>
    </xf>
    <xf numFmtId="0" fontId="4" fillId="0" borderId="0" xfId="0" applyFont="1" applyFill="1" applyAlignment="1">
      <alignment horizontal="center"/>
    </xf>
    <xf numFmtId="0" fontId="4" fillId="0" borderId="0" xfId="0" applyFont="1" applyAlignment="1">
      <alignment horizontal="left"/>
    </xf>
    <xf numFmtId="2" fontId="4" fillId="0" borderId="3" xfId="0" applyNumberFormat="1" applyFont="1" applyBorder="1" applyAlignment="1">
      <alignment horizontal="center"/>
    </xf>
    <xf numFmtId="2" fontId="4" fillId="0" borderId="0" xfId="0" applyNumberFormat="1" applyFont="1" applyAlignment="1">
      <alignment horizontal="center"/>
    </xf>
    <xf numFmtId="2" fontId="5" fillId="0" borderId="0" xfId="0" applyNumberFormat="1" applyFont="1" applyAlignment="1">
      <alignment horizontal="center"/>
    </xf>
    <xf numFmtId="2" fontId="5" fillId="0" borderId="0" xfId="0" applyNumberFormat="1" applyFont="1" applyAlignment="1">
      <alignment horizontal="left"/>
    </xf>
    <xf numFmtId="2" fontId="4" fillId="0" borderId="0" xfId="0" applyNumberFormat="1" applyFont="1" applyBorder="1" applyAlignment="1">
      <alignment horizontal="center"/>
    </xf>
    <xf numFmtId="0" fontId="4" fillId="0" borderId="3" xfId="0" applyFont="1" applyBorder="1" applyAlignment="1">
      <alignment horizontal="center"/>
    </xf>
    <xf numFmtId="0" fontId="5" fillId="0" borderId="0" xfId="0" applyFont="1" applyFill="1" applyAlignment="1">
      <alignment horizontal="center"/>
    </xf>
    <xf numFmtId="0" fontId="4" fillId="3" borderId="0" xfId="0" applyFont="1" applyFill="1" applyAlignment="1">
      <alignment horizontal="center"/>
    </xf>
    <xf numFmtId="2" fontId="5" fillId="0" borderId="3" xfId="0" applyNumberFormat="1" applyFont="1" applyBorder="1" applyAlignment="1">
      <alignment horizontal="center"/>
    </xf>
    <xf numFmtId="0" fontId="0" fillId="0" borderId="0" xfId="0" applyAlignment="1">
      <alignment horizontal="center"/>
    </xf>
    <xf numFmtId="2" fontId="5" fillId="0" borderId="0" xfId="0" applyNumberFormat="1" applyFont="1" applyBorder="1" applyAlignment="1">
      <alignment horizontal="center"/>
    </xf>
    <xf numFmtId="2" fontId="5" fillId="0" borderId="0" xfId="0" applyNumberFormat="1" applyFont="1" applyBorder="1" applyAlignment="1">
      <alignment horizontal="left"/>
    </xf>
    <xf numFmtId="0" fontId="6" fillId="0" borderId="0" xfId="0" applyFont="1" applyAlignment="1">
      <alignment horizontal="center"/>
    </xf>
    <xf numFmtId="0" fontId="2" fillId="0" borderId="0" xfId="1" applyFont="1" applyAlignment="1">
      <alignment horizontal="left"/>
    </xf>
    <xf numFmtId="0" fontId="1" fillId="0" borderId="0" xfId="1" applyAlignment="1">
      <alignment horizontal="center"/>
    </xf>
    <xf numFmtId="0" fontId="1" fillId="0" borderId="0" xfId="1"/>
    <xf numFmtId="0" fontId="4" fillId="0" borderId="0" xfId="1" applyFont="1" applyBorder="1" applyAlignment="1">
      <alignment vertical="top" wrapText="1"/>
    </xf>
    <xf numFmtId="0" fontId="4" fillId="0" borderId="0" xfId="1" applyFont="1" applyAlignment="1">
      <alignment horizontal="center"/>
    </xf>
    <xf numFmtId="14" fontId="5" fillId="0" borderId="0" xfId="0" applyNumberFormat="1" applyFont="1" applyBorder="1"/>
    <xf numFmtId="14" fontId="6" fillId="0" borderId="0" xfId="0" applyNumberFormat="1" applyFont="1"/>
    <xf numFmtId="14" fontId="5" fillId="0" borderId="0" xfId="0" applyNumberFormat="1" applyFont="1" applyBorder="1" applyAlignment="1">
      <alignment horizontal="center" vertical="center"/>
    </xf>
    <xf numFmtId="14" fontId="5" fillId="0" borderId="0" xfId="0" applyNumberFormat="1" applyFont="1" applyBorder="1" applyAlignment="1">
      <alignment horizontal="center"/>
    </xf>
    <xf numFmtId="0" fontId="0" fillId="0" borderId="0" xfId="0" applyAlignment="1">
      <alignment horizontal="left"/>
    </xf>
    <xf numFmtId="0" fontId="9" fillId="0" borderId="0" xfId="0" applyFont="1" applyAlignment="1">
      <alignment horizontal="left"/>
    </xf>
    <xf numFmtId="0" fontId="4" fillId="0" borderId="0" xfId="0" applyFont="1" applyBorder="1" applyAlignment="1">
      <alignment horizontal="center" vertical="top" wrapText="1"/>
    </xf>
    <xf numFmtId="0" fontId="3" fillId="0"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0" xfId="0" applyFont="1" applyBorder="1" applyAlignment="1">
      <alignment horizontal="center" vertical="center" wrapText="1"/>
    </xf>
    <xf numFmtId="0" fontId="5" fillId="0" borderId="0" xfId="0" applyFont="1" applyBorder="1" applyAlignment="1">
      <alignment horizontal="center" vertical="top" wrapText="1"/>
    </xf>
    <xf numFmtId="0" fontId="4" fillId="0" borderId="3" xfId="0" applyFont="1" applyBorder="1" applyAlignment="1">
      <alignment horizontal="center" vertical="center" wrapText="1"/>
    </xf>
    <xf numFmtId="0" fontId="5" fillId="0" borderId="0" xfId="0" applyFont="1" applyBorder="1" applyAlignment="1">
      <alignment horizontal="center" vertical="center" wrapText="1"/>
    </xf>
    <xf numFmtId="16" fontId="5" fillId="0" borderId="0" xfId="0" applyNumberFormat="1" applyFont="1" applyBorder="1" applyAlignment="1">
      <alignment horizontal="center" vertical="center" wrapText="1"/>
    </xf>
    <xf numFmtId="0" fontId="5" fillId="0" borderId="0" xfId="0" applyFont="1" applyBorder="1" applyAlignment="1">
      <alignment horizontal="left" vertical="center" wrapText="1"/>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'2006_regression_shoot_diam_vol'!$B$5</c:f>
              <c:strCache>
                <c:ptCount val="1"/>
                <c:pt idx="0">
                  <c:v>shoot_h</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34925" cap="rnd" cmpd="sng">
                <a:solidFill>
                  <a:schemeClr val="accent2">
                    <a:lumMod val="75000"/>
                  </a:schemeClr>
                </a:solidFill>
                <a:prstDash val="solid"/>
              </a:ln>
              <a:effectLst/>
            </c:spPr>
            <c:trendlineType val="linear"/>
            <c:dispRSqr val="1"/>
            <c:dispEq val="1"/>
            <c:trendlineLbl>
              <c:layout>
                <c:manualLayout>
                  <c:x val="0.13074482522071104"/>
                  <c:y val="0.53878361913767703"/>
                </c:manualLayout>
              </c:layout>
              <c:tx>
                <c:rich>
                  <a:bodyPr rot="0" spcFirstLastPara="1" vertOverflow="ellipsis" vert="horz" wrap="square" anchor="ctr" anchorCtr="1"/>
                  <a:lstStyle/>
                  <a:p>
                    <a:pPr lvl="1" algn="ctr" rtl="0">
                      <a:defRPr sz="1050" b="0" i="0" u="none" strike="noStrike" kern="1200" baseline="0">
                        <a:solidFill>
                          <a:sysClr val="windowText" lastClr="000000">
                            <a:lumMod val="65000"/>
                            <a:lumOff val="35000"/>
                          </a:sysClr>
                        </a:solidFill>
                        <a:latin typeface="+mn-lt"/>
                        <a:ea typeface="+mn-ea"/>
                        <a:cs typeface="+mn-cs"/>
                      </a:defRPr>
                    </a:pPr>
                    <a:r>
                      <a:rPr lang="en-US" sz="1050" baseline="0"/>
                      <a:t>shoot_h = 76,858*shoot_diam + 63,945</a:t>
                    </a:r>
                    <a:br>
                      <a:rPr lang="en-US" sz="1050" baseline="0"/>
                    </a:br>
                    <a:r>
                      <a:rPr lang="en-US" sz="1050" baseline="0"/>
                      <a:t>R² = 0,455</a:t>
                    </a:r>
                    <a:endParaRPr lang="en-US" sz="1050"/>
                  </a:p>
                </c:rich>
              </c:tx>
              <c:numFmt formatCode="General" sourceLinked="0"/>
              <c:spPr>
                <a:noFill/>
                <a:ln>
                  <a:noFill/>
                </a:ln>
                <a:effectLst/>
              </c:spPr>
              <c:txPr>
                <a:bodyPr rot="0" spcFirstLastPara="1" vertOverflow="ellipsis" vert="horz" wrap="square" anchor="ctr" anchorCtr="1"/>
                <a:lstStyle/>
                <a:p>
                  <a:pPr lvl="1" algn="ctr" rtl="0">
                    <a:defRPr sz="1050" b="0" i="0" u="none" strike="noStrike" kern="1200" baseline="0">
                      <a:solidFill>
                        <a:sysClr val="windowText" lastClr="000000">
                          <a:lumMod val="65000"/>
                          <a:lumOff val="35000"/>
                        </a:sysClr>
                      </a:solidFill>
                      <a:latin typeface="+mn-lt"/>
                      <a:ea typeface="+mn-ea"/>
                      <a:cs typeface="+mn-cs"/>
                    </a:defRPr>
                  </a:pPr>
                  <a:endParaRPr lang="es-ES"/>
                </a:p>
              </c:txPr>
            </c:trendlineLbl>
          </c:trendline>
          <c:xVal>
            <c:numRef>
              <c:f>'2006_regression_shoot_diam_vol'!$A$6:$A$240</c:f>
              <c:numCache>
                <c:formatCode>General</c:formatCode>
                <c:ptCount val="235"/>
                <c:pt idx="0">
                  <c:v>2.96</c:v>
                </c:pt>
                <c:pt idx="1">
                  <c:v>3.5</c:v>
                </c:pt>
                <c:pt idx="2">
                  <c:v>3.09</c:v>
                </c:pt>
                <c:pt idx="3">
                  <c:v>3.41</c:v>
                </c:pt>
                <c:pt idx="4">
                  <c:v>2.79</c:v>
                </c:pt>
                <c:pt idx="5">
                  <c:v>1.93</c:v>
                </c:pt>
                <c:pt idx="6">
                  <c:v>2.19</c:v>
                </c:pt>
                <c:pt idx="7">
                  <c:v>1.78</c:v>
                </c:pt>
                <c:pt idx="8">
                  <c:v>1.92</c:v>
                </c:pt>
                <c:pt idx="9">
                  <c:v>2.81</c:v>
                </c:pt>
                <c:pt idx="10">
                  <c:v>2.79</c:v>
                </c:pt>
                <c:pt idx="11">
                  <c:v>3.22</c:v>
                </c:pt>
                <c:pt idx="12">
                  <c:v>2.62</c:v>
                </c:pt>
                <c:pt idx="13">
                  <c:v>3.55</c:v>
                </c:pt>
                <c:pt idx="14">
                  <c:v>2.81</c:v>
                </c:pt>
                <c:pt idx="15">
                  <c:v>2.4300000000000002</c:v>
                </c:pt>
                <c:pt idx="16">
                  <c:v>2.69</c:v>
                </c:pt>
                <c:pt idx="17">
                  <c:v>2.36</c:v>
                </c:pt>
                <c:pt idx="18">
                  <c:v>2.95</c:v>
                </c:pt>
                <c:pt idx="19">
                  <c:v>3.41</c:v>
                </c:pt>
                <c:pt idx="20">
                  <c:v>3.05</c:v>
                </c:pt>
                <c:pt idx="21">
                  <c:v>3.29</c:v>
                </c:pt>
                <c:pt idx="22">
                  <c:v>2.12</c:v>
                </c:pt>
                <c:pt idx="23">
                  <c:v>1.68</c:v>
                </c:pt>
                <c:pt idx="24">
                  <c:v>2.88</c:v>
                </c:pt>
                <c:pt idx="25">
                  <c:v>2.19</c:v>
                </c:pt>
                <c:pt idx="26">
                  <c:v>2.4900000000000002</c:v>
                </c:pt>
                <c:pt idx="27">
                  <c:v>3.18</c:v>
                </c:pt>
                <c:pt idx="28">
                  <c:v>2.1800000000000002</c:v>
                </c:pt>
                <c:pt idx="29">
                  <c:v>2.33</c:v>
                </c:pt>
                <c:pt idx="30">
                  <c:v>2.25</c:v>
                </c:pt>
                <c:pt idx="31">
                  <c:v>2.2799999999999998</c:v>
                </c:pt>
                <c:pt idx="32">
                  <c:v>2.77</c:v>
                </c:pt>
                <c:pt idx="33">
                  <c:v>2.35</c:v>
                </c:pt>
                <c:pt idx="34">
                  <c:v>2.08</c:v>
                </c:pt>
                <c:pt idx="35">
                  <c:v>2.75</c:v>
                </c:pt>
                <c:pt idx="36">
                  <c:v>2.98</c:v>
                </c:pt>
                <c:pt idx="37">
                  <c:v>3.81</c:v>
                </c:pt>
                <c:pt idx="38">
                  <c:v>1</c:v>
                </c:pt>
                <c:pt idx="39">
                  <c:v>1.93</c:v>
                </c:pt>
                <c:pt idx="40">
                  <c:v>2.63</c:v>
                </c:pt>
                <c:pt idx="41">
                  <c:v>2.94</c:v>
                </c:pt>
                <c:pt idx="42">
                  <c:v>2.83</c:v>
                </c:pt>
                <c:pt idx="43">
                  <c:v>2.33</c:v>
                </c:pt>
                <c:pt idx="44">
                  <c:v>1.61</c:v>
                </c:pt>
                <c:pt idx="45">
                  <c:v>1.28</c:v>
                </c:pt>
                <c:pt idx="46">
                  <c:v>2.95</c:v>
                </c:pt>
                <c:pt idx="47">
                  <c:v>0.97</c:v>
                </c:pt>
                <c:pt idx="48">
                  <c:v>1.61</c:v>
                </c:pt>
                <c:pt idx="49">
                  <c:v>1.96</c:v>
                </c:pt>
                <c:pt idx="50">
                  <c:v>2.33</c:v>
                </c:pt>
                <c:pt idx="51">
                  <c:v>0.88</c:v>
                </c:pt>
                <c:pt idx="52">
                  <c:v>2</c:v>
                </c:pt>
                <c:pt idx="53">
                  <c:v>3.37</c:v>
                </c:pt>
                <c:pt idx="54">
                  <c:v>1.55</c:v>
                </c:pt>
                <c:pt idx="55">
                  <c:v>2.31</c:v>
                </c:pt>
                <c:pt idx="56">
                  <c:v>1.63</c:v>
                </c:pt>
                <c:pt idx="57">
                  <c:v>1.98</c:v>
                </c:pt>
                <c:pt idx="58">
                  <c:v>2.88</c:v>
                </c:pt>
                <c:pt idx="59">
                  <c:v>1.74</c:v>
                </c:pt>
                <c:pt idx="60">
                  <c:v>2.62</c:v>
                </c:pt>
                <c:pt idx="61">
                  <c:v>1.85</c:v>
                </c:pt>
                <c:pt idx="62">
                  <c:v>2.42</c:v>
                </c:pt>
                <c:pt idx="63">
                  <c:v>1.93</c:v>
                </c:pt>
                <c:pt idx="64">
                  <c:v>2</c:v>
                </c:pt>
                <c:pt idx="65">
                  <c:v>2.79</c:v>
                </c:pt>
                <c:pt idx="66">
                  <c:v>1.88</c:v>
                </c:pt>
                <c:pt idx="67">
                  <c:v>2.39</c:v>
                </c:pt>
                <c:pt idx="68">
                  <c:v>2.37</c:v>
                </c:pt>
                <c:pt idx="69">
                  <c:v>2.14</c:v>
                </c:pt>
                <c:pt idx="70">
                  <c:v>1.75</c:v>
                </c:pt>
                <c:pt idx="71">
                  <c:v>1.58</c:v>
                </c:pt>
                <c:pt idx="72">
                  <c:v>1.83</c:v>
                </c:pt>
                <c:pt idx="73">
                  <c:v>1.59</c:v>
                </c:pt>
                <c:pt idx="74">
                  <c:v>1.89</c:v>
                </c:pt>
                <c:pt idx="75">
                  <c:v>2.41</c:v>
                </c:pt>
                <c:pt idx="76">
                  <c:v>1.69</c:v>
                </c:pt>
                <c:pt idx="77">
                  <c:v>2.15</c:v>
                </c:pt>
                <c:pt idx="78">
                  <c:v>2.34</c:v>
                </c:pt>
                <c:pt idx="79">
                  <c:v>2.1</c:v>
                </c:pt>
                <c:pt idx="80">
                  <c:v>2.93</c:v>
                </c:pt>
                <c:pt idx="81">
                  <c:v>2.8</c:v>
                </c:pt>
                <c:pt idx="82">
                  <c:v>1.7</c:v>
                </c:pt>
                <c:pt idx="83">
                  <c:v>3.41</c:v>
                </c:pt>
                <c:pt idx="84">
                  <c:v>1.98</c:v>
                </c:pt>
                <c:pt idx="85">
                  <c:v>2.0299999999999998</c:v>
                </c:pt>
                <c:pt idx="86">
                  <c:v>2.08</c:v>
                </c:pt>
                <c:pt idx="87">
                  <c:v>3.15</c:v>
                </c:pt>
                <c:pt idx="88">
                  <c:v>2.15</c:v>
                </c:pt>
                <c:pt idx="89">
                  <c:v>2.21</c:v>
                </c:pt>
                <c:pt idx="90">
                  <c:v>2.93</c:v>
                </c:pt>
                <c:pt idx="91">
                  <c:v>2.17</c:v>
                </c:pt>
                <c:pt idx="92">
                  <c:v>1.58</c:v>
                </c:pt>
                <c:pt idx="93">
                  <c:v>1.68</c:v>
                </c:pt>
                <c:pt idx="94">
                  <c:v>2.17</c:v>
                </c:pt>
                <c:pt idx="95">
                  <c:v>2.57</c:v>
                </c:pt>
                <c:pt idx="96">
                  <c:v>1.6</c:v>
                </c:pt>
                <c:pt idx="97">
                  <c:v>2</c:v>
                </c:pt>
                <c:pt idx="98">
                  <c:v>1.96</c:v>
                </c:pt>
                <c:pt idx="99">
                  <c:v>1.49</c:v>
                </c:pt>
                <c:pt idx="100">
                  <c:v>2.21</c:v>
                </c:pt>
                <c:pt idx="101">
                  <c:v>3.05</c:v>
                </c:pt>
                <c:pt idx="102">
                  <c:v>2.21</c:v>
                </c:pt>
                <c:pt idx="103">
                  <c:v>2.37</c:v>
                </c:pt>
                <c:pt idx="104">
                  <c:v>1.71</c:v>
                </c:pt>
                <c:pt idx="105">
                  <c:v>1.94</c:v>
                </c:pt>
                <c:pt idx="106">
                  <c:v>3.11</c:v>
                </c:pt>
                <c:pt idx="107">
                  <c:v>3.04</c:v>
                </c:pt>
                <c:pt idx="108">
                  <c:v>2.61</c:v>
                </c:pt>
                <c:pt idx="109">
                  <c:v>2.59</c:v>
                </c:pt>
                <c:pt idx="110">
                  <c:v>2.17</c:v>
                </c:pt>
                <c:pt idx="111">
                  <c:v>3.79</c:v>
                </c:pt>
                <c:pt idx="112">
                  <c:v>2.33</c:v>
                </c:pt>
                <c:pt idx="113">
                  <c:v>2.94</c:v>
                </c:pt>
                <c:pt idx="114">
                  <c:v>1.74</c:v>
                </c:pt>
                <c:pt idx="115">
                  <c:v>1.07</c:v>
                </c:pt>
                <c:pt idx="116">
                  <c:v>1.83</c:v>
                </c:pt>
                <c:pt idx="117">
                  <c:v>1.95</c:v>
                </c:pt>
                <c:pt idx="118">
                  <c:v>1.93</c:v>
                </c:pt>
                <c:pt idx="119">
                  <c:v>1.82</c:v>
                </c:pt>
                <c:pt idx="120">
                  <c:v>3.36</c:v>
                </c:pt>
                <c:pt idx="121">
                  <c:v>2.69</c:v>
                </c:pt>
                <c:pt idx="122">
                  <c:v>2.66</c:v>
                </c:pt>
                <c:pt idx="123">
                  <c:v>2.77</c:v>
                </c:pt>
                <c:pt idx="124">
                  <c:v>3.05</c:v>
                </c:pt>
                <c:pt idx="125">
                  <c:v>1.2</c:v>
                </c:pt>
                <c:pt idx="126">
                  <c:v>2.95</c:v>
                </c:pt>
                <c:pt idx="127">
                  <c:v>1.22</c:v>
                </c:pt>
                <c:pt idx="128">
                  <c:v>2.99</c:v>
                </c:pt>
                <c:pt idx="129">
                  <c:v>2.2599999999999998</c:v>
                </c:pt>
                <c:pt idx="130">
                  <c:v>2.42</c:v>
                </c:pt>
                <c:pt idx="131">
                  <c:v>2.17</c:v>
                </c:pt>
                <c:pt idx="132">
                  <c:v>2.21</c:v>
                </c:pt>
                <c:pt idx="133">
                  <c:v>2.4700000000000002</c:v>
                </c:pt>
                <c:pt idx="134">
                  <c:v>2.5099999999999998</c:v>
                </c:pt>
                <c:pt idx="135">
                  <c:v>2.34</c:v>
                </c:pt>
                <c:pt idx="136">
                  <c:v>2.33</c:v>
                </c:pt>
                <c:pt idx="137">
                  <c:v>2.3199999999999998</c:v>
                </c:pt>
                <c:pt idx="138">
                  <c:v>2.2999999999999998</c:v>
                </c:pt>
                <c:pt idx="139">
                  <c:v>2.89</c:v>
                </c:pt>
                <c:pt idx="140">
                  <c:v>2.87</c:v>
                </c:pt>
                <c:pt idx="141">
                  <c:v>2.12</c:v>
                </c:pt>
                <c:pt idx="142">
                  <c:v>0.89</c:v>
                </c:pt>
                <c:pt idx="143">
                  <c:v>1.3</c:v>
                </c:pt>
                <c:pt idx="144">
                  <c:v>1.34</c:v>
                </c:pt>
                <c:pt idx="145">
                  <c:v>2.59</c:v>
                </c:pt>
                <c:pt idx="146">
                  <c:v>1.99</c:v>
                </c:pt>
                <c:pt idx="147">
                  <c:v>1.54</c:v>
                </c:pt>
                <c:pt idx="148">
                  <c:v>1.9</c:v>
                </c:pt>
                <c:pt idx="149">
                  <c:v>1.19</c:v>
                </c:pt>
                <c:pt idx="150">
                  <c:v>1.29</c:v>
                </c:pt>
                <c:pt idx="151">
                  <c:v>1.43</c:v>
                </c:pt>
                <c:pt idx="152">
                  <c:v>1.72</c:v>
                </c:pt>
                <c:pt idx="153">
                  <c:v>2.08</c:v>
                </c:pt>
                <c:pt idx="154">
                  <c:v>0.92</c:v>
                </c:pt>
                <c:pt idx="155">
                  <c:v>1.78</c:v>
                </c:pt>
                <c:pt idx="156">
                  <c:v>2</c:v>
                </c:pt>
                <c:pt idx="157">
                  <c:v>2.44</c:v>
                </c:pt>
                <c:pt idx="158">
                  <c:v>2.36</c:v>
                </c:pt>
                <c:pt idx="159">
                  <c:v>2.16</c:v>
                </c:pt>
                <c:pt idx="160">
                  <c:v>2.4900000000000002</c:v>
                </c:pt>
                <c:pt idx="161">
                  <c:v>1.89</c:v>
                </c:pt>
                <c:pt idx="162">
                  <c:v>2.12</c:v>
                </c:pt>
                <c:pt idx="163">
                  <c:v>1.79</c:v>
                </c:pt>
                <c:pt idx="164">
                  <c:v>2.67</c:v>
                </c:pt>
                <c:pt idx="165">
                  <c:v>2.54</c:v>
                </c:pt>
                <c:pt idx="166">
                  <c:v>2.48</c:v>
                </c:pt>
                <c:pt idx="167">
                  <c:v>2.44</c:v>
                </c:pt>
                <c:pt idx="168">
                  <c:v>1.74</c:v>
                </c:pt>
                <c:pt idx="169">
                  <c:v>3.17</c:v>
                </c:pt>
                <c:pt idx="170">
                  <c:v>1.98</c:v>
                </c:pt>
                <c:pt idx="171">
                  <c:v>0.75</c:v>
                </c:pt>
                <c:pt idx="172">
                  <c:v>2.78</c:v>
                </c:pt>
                <c:pt idx="173">
                  <c:v>1.49</c:v>
                </c:pt>
                <c:pt idx="174">
                  <c:v>2.71</c:v>
                </c:pt>
                <c:pt idx="175">
                  <c:v>2.5</c:v>
                </c:pt>
                <c:pt idx="176">
                  <c:v>2.79</c:v>
                </c:pt>
                <c:pt idx="177">
                  <c:v>2.85</c:v>
                </c:pt>
                <c:pt idx="178">
                  <c:v>2.4500000000000002</c:v>
                </c:pt>
                <c:pt idx="179">
                  <c:v>2.79</c:v>
                </c:pt>
                <c:pt idx="180">
                  <c:v>2.78</c:v>
                </c:pt>
                <c:pt idx="181">
                  <c:v>2.34</c:v>
                </c:pt>
                <c:pt idx="182">
                  <c:v>2.35</c:v>
                </c:pt>
                <c:pt idx="183">
                  <c:v>2.0499999999999998</c:v>
                </c:pt>
                <c:pt idx="184">
                  <c:v>3.08</c:v>
                </c:pt>
                <c:pt idx="185">
                  <c:v>1.63</c:v>
                </c:pt>
                <c:pt idx="186">
                  <c:v>2.1</c:v>
                </c:pt>
                <c:pt idx="187">
                  <c:v>2.02</c:v>
                </c:pt>
                <c:pt idx="188">
                  <c:v>1.45</c:v>
                </c:pt>
                <c:pt idx="189">
                  <c:v>1.94</c:v>
                </c:pt>
                <c:pt idx="190">
                  <c:v>1.77</c:v>
                </c:pt>
                <c:pt idx="191">
                  <c:v>2.2599999999999998</c:v>
                </c:pt>
                <c:pt idx="192">
                  <c:v>1.17</c:v>
                </c:pt>
                <c:pt idx="193">
                  <c:v>2.16</c:v>
                </c:pt>
                <c:pt idx="194">
                  <c:v>2.12</c:v>
                </c:pt>
                <c:pt idx="195">
                  <c:v>1.9</c:v>
                </c:pt>
                <c:pt idx="196">
                  <c:v>1.58</c:v>
                </c:pt>
                <c:pt idx="197">
                  <c:v>1.56</c:v>
                </c:pt>
                <c:pt idx="198">
                  <c:v>2.7</c:v>
                </c:pt>
                <c:pt idx="199">
                  <c:v>2.37</c:v>
                </c:pt>
                <c:pt idx="200">
                  <c:v>3.07</c:v>
                </c:pt>
                <c:pt idx="201">
                  <c:v>1.95</c:v>
                </c:pt>
                <c:pt idx="202">
                  <c:v>1.92</c:v>
                </c:pt>
                <c:pt idx="203">
                  <c:v>2.06</c:v>
                </c:pt>
                <c:pt idx="204">
                  <c:v>1.38</c:v>
                </c:pt>
                <c:pt idx="205">
                  <c:v>2.99</c:v>
                </c:pt>
                <c:pt idx="206">
                  <c:v>3.24</c:v>
                </c:pt>
                <c:pt idx="207">
                  <c:v>3.01</c:v>
                </c:pt>
                <c:pt idx="208">
                  <c:v>2.77</c:v>
                </c:pt>
                <c:pt idx="209">
                  <c:v>1.38</c:v>
                </c:pt>
                <c:pt idx="210">
                  <c:v>2.61</c:v>
                </c:pt>
                <c:pt idx="211">
                  <c:v>2.23</c:v>
                </c:pt>
                <c:pt idx="212">
                  <c:v>2.31</c:v>
                </c:pt>
                <c:pt idx="213">
                  <c:v>2.27</c:v>
                </c:pt>
                <c:pt idx="214">
                  <c:v>1.74</c:v>
                </c:pt>
                <c:pt idx="215">
                  <c:v>1.38</c:v>
                </c:pt>
                <c:pt idx="216">
                  <c:v>2.41</c:v>
                </c:pt>
                <c:pt idx="217">
                  <c:v>2.97</c:v>
                </c:pt>
                <c:pt idx="218">
                  <c:v>3.05</c:v>
                </c:pt>
                <c:pt idx="219">
                  <c:v>2.0099999999999998</c:v>
                </c:pt>
                <c:pt idx="220">
                  <c:v>1.86</c:v>
                </c:pt>
                <c:pt idx="221">
                  <c:v>1.87</c:v>
                </c:pt>
                <c:pt idx="222">
                  <c:v>2.65</c:v>
                </c:pt>
                <c:pt idx="223">
                  <c:v>3.65</c:v>
                </c:pt>
                <c:pt idx="224">
                  <c:v>1.44</c:v>
                </c:pt>
                <c:pt idx="225">
                  <c:v>1.82</c:v>
                </c:pt>
                <c:pt idx="226">
                  <c:v>3.26</c:v>
                </c:pt>
                <c:pt idx="227">
                  <c:v>3.22</c:v>
                </c:pt>
                <c:pt idx="228">
                  <c:v>2.96</c:v>
                </c:pt>
                <c:pt idx="229">
                  <c:v>2.0099999999999998</c:v>
                </c:pt>
                <c:pt idx="230">
                  <c:v>2.4500000000000002</c:v>
                </c:pt>
                <c:pt idx="231">
                  <c:v>2.76</c:v>
                </c:pt>
                <c:pt idx="232">
                  <c:v>2.54</c:v>
                </c:pt>
                <c:pt idx="233">
                  <c:v>2.42</c:v>
                </c:pt>
                <c:pt idx="234">
                  <c:v>0.72</c:v>
                </c:pt>
              </c:numCache>
            </c:numRef>
          </c:xVal>
          <c:yVal>
            <c:numRef>
              <c:f>'2006_regression_shoot_diam_vol'!$B$6:$B$240</c:f>
              <c:numCache>
                <c:formatCode>General</c:formatCode>
                <c:ptCount val="235"/>
                <c:pt idx="0">
                  <c:v>266</c:v>
                </c:pt>
                <c:pt idx="1">
                  <c:v>139</c:v>
                </c:pt>
                <c:pt idx="2">
                  <c:v>181</c:v>
                </c:pt>
                <c:pt idx="3">
                  <c:v>388</c:v>
                </c:pt>
                <c:pt idx="4">
                  <c:v>298</c:v>
                </c:pt>
                <c:pt idx="5">
                  <c:v>180</c:v>
                </c:pt>
                <c:pt idx="6">
                  <c:v>227</c:v>
                </c:pt>
                <c:pt idx="7">
                  <c:v>205</c:v>
                </c:pt>
                <c:pt idx="8">
                  <c:v>254</c:v>
                </c:pt>
                <c:pt idx="9">
                  <c:v>320</c:v>
                </c:pt>
                <c:pt idx="10">
                  <c:v>283</c:v>
                </c:pt>
                <c:pt idx="11">
                  <c:v>412</c:v>
                </c:pt>
                <c:pt idx="12">
                  <c:v>242</c:v>
                </c:pt>
                <c:pt idx="13">
                  <c:v>335</c:v>
                </c:pt>
                <c:pt idx="14">
                  <c:v>257</c:v>
                </c:pt>
                <c:pt idx="15">
                  <c:v>257</c:v>
                </c:pt>
                <c:pt idx="16">
                  <c:v>287</c:v>
                </c:pt>
                <c:pt idx="17">
                  <c:v>257</c:v>
                </c:pt>
                <c:pt idx="18">
                  <c:v>319</c:v>
                </c:pt>
                <c:pt idx="19">
                  <c:v>284</c:v>
                </c:pt>
                <c:pt idx="20">
                  <c:v>309</c:v>
                </c:pt>
                <c:pt idx="21">
                  <c:v>283</c:v>
                </c:pt>
                <c:pt idx="22">
                  <c:v>303</c:v>
                </c:pt>
                <c:pt idx="23">
                  <c:v>113</c:v>
                </c:pt>
                <c:pt idx="24">
                  <c:v>125</c:v>
                </c:pt>
                <c:pt idx="25">
                  <c:v>220</c:v>
                </c:pt>
                <c:pt idx="26">
                  <c:v>226</c:v>
                </c:pt>
                <c:pt idx="27">
                  <c:v>104</c:v>
                </c:pt>
                <c:pt idx="28">
                  <c:v>123</c:v>
                </c:pt>
                <c:pt idx="29">
                  <c:v>219</c:v>
                </c:pt>
                <c:pt idx="30">
                  <c:v>151</c:v>
                </c:pt>
                <c:pt idx="31">
                  <c:v>206</c:v>
                </c:pt>
                <c:pt idx="32">
                  <c:v>272</c:v>
                </c:pt>
                <c:pt idx="33">
                  <c:v>217</c:v>
                </c:pt>
                <c:pt idx="34">
                  <c:v>195</c:v>
                </c:pt>
                <c:pt idx="35">
                  <c:v>244</c:v>
                </c:pt>
                <c:pt idx="36">
                  <c:v>245</c:v>
                </c:pt>
                <c:pt idx="37">
                  <c:v>335</c:v>
                </c:pt>
                <c:pt idx="38">
                  <c:v>119</c:v>
                </c:pt>
                <c:pt idx="39">
                  <c:v>208</c:v>
                </c:pt>
                <c:pt idx="40">
                  <c:v>319</c:v>
                </c:pt>
                <c:pt idx="41">
                  <c:v>325</c:v>
                </c:pt>
                <c:pt idx="42">
                  <c:v>324</c:v>
                </c:pt>
                <c:pt idx="43">
                  <c:v>260</c:v>
                </c:pt>
                <c:pt idx="44">
                  <c:v>160</c:v>
                </c:pt>
                <c:pt idx="45">
                  <c:v>155</c:v>
                </c:pt>
                <c:pt idx="46">
                  <c:v>297</c:v>
                </c:pt>
                <c:pt idx="47">
                  <c:v>107</c:v>
                </c:pt>
                <c:pt idx="48">
                  <c:v>165</c:v>
                </c:pt>
                <c:pt idx="49">
                  <c:v>133</c:v>
                </c:pt>
                <c:pt idx="50">
                  <c:v>233</c:v>
                </c:pt>
                <c:pt idx="51">
                  <c:v>60</c:v>
                </c:pt>
                <c:pt idx="52">
                  <c:v>247</c:v>
                </c:pt>
                <c:pt idx="53">
                  <c:v>270</c:v>
                </c:pt>
                <c:pt idx="54">
                  <c:v>140</c:v>
                </c:pt>
                <c:pt idx="55">
                  <c:v>122</c:v>
                </c:pt>
                <c:pt idx="56">
                  <c:v>124</c:v>
                </c:pt>
                <c:pt idx="57">
                  <c:v>175</c:v>
                </c:pt>
                <c:pt idx="58">
                  <c:v>270</c:v>
                </c:pt>
                <c:pt idx="59">
                  <c:v>182</c:v>
                </c:pt>
                <c:pt idx="60">
                  <c:v>215</c:v>
                </c:pt>
                <c:pt idx="61">
                  <c:v>200</c:v>
                </c:pt>
                <c:pt idx="62">
                  <c:v>266</c:v>
                </c:pt>
                <c:pt idx="63">
                  <c:v>203</c:v>
                </c:pt>
                <c:pt idx="64">
                  <c:v>231</c:v>
                </c:pt>
                <c:pt idx="65">
                  <c:v>308</c:v>
                </c:pt>
                <c:pt idx="66">
                  <c:v>228</c:v>
                </c:pt>
                <c:pt idx="67">
                  <c:v>260</c:v>
                </c:pt>
                <c:pt idx="68">
                  <c:v>280</c:v>
                </c:pt>
                <c:pt idx="69">
                  <c:v>247</c:v>
                </c:pt>
                <c:pt idx="70">
                  <c:v>204</c:v>
                </c:pt>
                <c:pt idx="71">
                  <c:v>142</c:v>
                </c:pt>
                <c:pt idx="72">
                  <c:v>171</c:v>
                </c:pt>
                <c:pt idx="73">
                  <c:v>194</c:v>
                </c:pt>
                <c:pt idx="74">
                  <c:v>249</c:v>
                </c:pt>
                <c:pt idx="75">
                  <c:v>224</c:v>
                </c:pt>
                <c:pt idx="76">
                  <c:v>185</c:v>
                </c:pt>
                <c:pt idx="77">
                  <c:v>320</c:v>
                </c:pt>
                <c:pt idx="78">
                  <c:v>252</c:v>
                </c:pt>
                <c:pt idx="79">
                  <c:v>244</c:v>
                </c:pt>
                <c:pt idx="80">
                  <c:v>279</c:v>
                </c:pt>
                <c:pt idx="81">
                  <c:v>285</c:v>
                </c:pt>
                <c:pt idx="82">
                  <c:v>194</c:v>
                </c:pt>
                <c:pt idx="83">
                  <c:v>267</c:v>
                </c:pt>
                <c:pt idx="84">
                  <c:v>183</c:v>
                </c:pt>
                <c:pt idx="85">
                  <c:v>130</c:v>
                </c:pt>
                <c:pt idx="86">
                  <c:v>309</c:v>
                </c:pt>
                <c:pt idx="87">
                  <c:v>285</c:v>
                </c:pt>
                <c:pt idx="88">
                  <c:v>230</c:v>
                </c:pt>
                <c:pt idx="89">
                  <c:v>225</c:v>
                </c:pt>
                <c:pt idx="90">
                  <c:v>338</c:v>
                </c:pt>
                <c:pt idx="91">
                  <c:v>235</c:v>
                </c:pt>
                <c:pt idx="92">
                  <c:v>195</c:v>
                </c:pt>
                <c:pt idx="93">
                  <c:v>206</c:v>
                </c:pt>
                <c:pt idx="94">
                  <c:v>250</c:v>
                </c:pt>
                <c:pt idx="95">
                  <c:v>276</c:v>
                </c:pt>
                <c:pt idx="96">
                  <c:v>185</c:v>
                </c:pt>
                <c:pt idx="97">
                  <c:v>270</c:v>
                </c:pt>
                <c:pt idx="98">
                  <c:v>235</c:v>
                </c:pt>
                <c:pt idx="99">
                  <c:v>218</c:v>
                </c:pt>
                <c:pt idx="100">
                  <c:v>319</c:v>
                </c:pt>
                <c:pt idx="101">
                  <c:v>358</c:v>
                </c:pt>
                <c:pt idx="102">
                  <c:v>268</c:v>
                </c:pt>
                <c:pt idx="103">
                  <c:v>290</c:v>
                </c:pt>
                <c:pt idx="104">
                  <c:v>247</c:v>
                </c:pt>
                <c:pt idx="105">
                  <c:v>205</c:v>
                </c:pt>
                <c:pt idx="106">
                  <c:v>284</c:v>
                </c:pt>
                <c:pt idx="107">
                  <c:v>322</c:v>
                </c:pt>
                <c:pt idx="108">
                  <c:v>303</c:v>
                </c:pt>
                <c:pt idx="109">
                  <c:v>221</c:v>
                </c:pt>
                <c:pt idx="110">
                  <c:v>238</c:v>
                </c:pt>
                <c:pt idx="111">
                  <c:v>365</c:v>
                </c:pt>
                <c:pt idx="112">
                  <c:v>192</c:v>
                </c:pt>
                <c:pt idx="113">
                  <c:v>207</c:v>
                </c:pt>
                <c:pt idx="114">
                  <c:v>180</c:v>
                </c:pt>
                <c:pt idx="115">
                  <c:v>250</c:v>
                </c:pt>
                <c:pt idx="116">
                  <c:v>257</c:v>
                </c:pt>
                <c:pt idx="117">
                  <c:v>208</c:v>
                </c:pt>
                <c:pt idx="118">
                  <c:v>223</c:v>
                </c:pt>
                <c:pt idx="119">
                  <c:v>225</c:v>
                </c:pt>
                <c:pt idx="120">
                  <c:v>299</c:v>
                </c:pt>
                <c:pt idx="121">
                  <c:v>334</c:v>
                </c:pt>
                <c:pt idx="122">
                  <c:v>292</c:v>
                </c:pt>
                <c:pt idx="123">
                  <c:v>270</c:v>
                </c:pt>
                <c:pt idx="124">
                  <c:v>153</c:v>
                </c:pt>
                <c:pt idx="125">
                  <c:v>130</c:v>
                </c:pt>
                <c:pt idx="126">
                  <c:v>282</c:v>
                </c:pt>
                <c:pt idx="127">
                  <c:v>167</c:v>
                </c:pt>
                <c:pt idx="128">
                  <c:v>246</c:v>
                </c:pt>
                <c:pt idx="129">
                  <c:v>229</c:v>
                </c:pt>
                <c:pt idx="130">
                  <c:v>395</c:v>
                </c:pt>
                <c:pt idx="131">
                  <c:v>206</c:v>
                </c:pt>
                <c:pt idx="132">
                  <c:v>261</c:v>
                </c:pt>
                <c:pt idx="133">
                  <c:v>376</c:v>
                </c:pt>
                <c:pt idx="134">
                  <c:v>251</c:v>
                </c:pt>
                <c:pt idx="135">
                  <c:v>291</c:v>
                </c:pt>
                <c:pt idx="136">
                  <c:v>275</c:v>
                </c:pt>
                <c:pt idx="137">
                  <c:v>202</c:v>
                </c:pt>
                <c:pt idx="138">
                  <c:v>250</c:v>
                </c:pt>
                <c:pt idx="139">
                  <c:v>255</c:v>
                </c:pt>
                <c:pt idx="140">
                  <c:v>271</c:v>
                </c:pt>
                <c:pt idx="141">
                  <c:v>141</c:v>
                </c:pt>
                <c:pt idx="142">
                  <c:v>125</c:v>
                </c:pt>
                <c:pt idx="143">
                  <c:v>162</c:v>
                </c:pt>
                <c:pt idx="144">
                  <c:v>105</c:v>
                </c:pt>
                <c:pt idx="145">
                  <c:v>283</c:v>
                </c:pt>
                <c:pt idx="146">
                  <c:v>221</c:v>
                </c:pt>
                <c:pt idx="147">
                  <c:v>147</c:v>
                </c:pt>
                <c:pt idx="148">
                  <c:v>207</c:v>
                </c:pt>
                <c:pt idx="149">
                  <c:v>121</c:v>
                </c:pt>
                <c:pt idx="150">
                  <c:v>173</c:v>
                </c:pt>
                <c:pt idx="151">
                  <c:v>104</c:v>
                </c:pt>
                <c:pt idx="152">
                  <c:v>279</c:v>
                </c:pt>
                <c:pt idx="153">
                  <c:v>282</c:v>
                </c:pt>
                <c:pt idx="154">
                  <c:v>101</c:v>
                </c:pt>
                <c:pt idx="155">
                  <c:v>210</c:v>
                </c:pt>
                <c:pt idx="156">
                  <c:v>188</c:v>
                </c:pt>
                <c:pt idx="157">
                  <c:v>333</c:v>
                </c:pt>
                <c:pt idx="158">
                  <c:v>317</c:v>
                </c:pt>
                <c:pt idx="159">
                  <c:v>213</c:v>
                </c:pt>
                <c:pt idx="160">
                  <c:v>266</c:v>
                </c:pt>
                <c:pt idx="161">
                  <c:v>226</c:v>
                </c:pt>
                <c:pt idx="162">
                  <c:v>230</c:v>
                </c:pt>
                <c:pt idx="163">
                  <c:v>241</c:v>
                </c:pt>
                <c:pt idx="164">
                  <c:v>277</c:v>
                </c:pt>
                <c:pt idx="165">
                  <c:v>285</c:v>
                </c:pt>
                <c:pt idx="166">
                  <c:v>210</c:v>
                </c:pt>
                <c:pt idx="167">
                  <c:v>189</c:v>
                </c:pt>
                <c:pt idx="168">
                  <c:v>225</c:v>
                </c:pt>
                <c:pt idx="169">
                  <c:v>387</c:v>
                </c:pt>
                <c:pt idx="170">
                  <c:v>247</c:v>
                </c:pt>
                <c:pt idx="171">
                  <c:v>79</c:v>
                </c:pt>
                <c:pt idx="172">
                  <c:v>339</c:v>
                </c:pt>
                <c:pt idx="173">
                  <c:v>231</c:v>
                </c:pt>
                <c:pt idx="174">
                  <c:v>285</c:v>
                </c:pt>
                <c:pt idx="175">
                  <c:v>199</c:v>
                </c:pt>
                <c:pt idx="176">
                  <c:v>330</c:v>
                </c:pt>
                <c:pt idx="177">
                  <c:v>237</c:v>
                </c:pt>
                <c:pt idx="178">
                  <c:v>204</c:v>
                </c:pt>
                <c:pt idx="179">
                  <c:v>339</c:v>
                </c:pt>
                <c:pt idx="180">
                  <c:v>150</c:v>
                </c:pt>
                <c:pt idx="181">
                  <c:v>270</c:v>
                </c:pt>
                <c:pt idx="182">
                  <c:v>273</c:v>
                </c:pt>
                <c:pt idx="183">
                  <c:v>276</c:v>
                </c:pt>
                <c:pt idx="184">
                  <c:v>335</c:v>
                </c:pt>
                <c:pt idx="185">
                  <c:v>230</c:v>
                </c:pt>
                <c:pt idx="186">
                  <c:v>220</c:v>
                </c:pt>
                <c:pt idx="187">
                  <c:v>251</c:v>
                </c:pt>
                <c:pt idx="188">
                  <c:v>146</c:v>
                </c:pt>
                <c:pt idx="189">
                  <c:v>270</c:v>
                </c:pt>
                <c:pt idx="190">
                  <c:v>214</c:v>
                </c:pt>
                <c:pt idx="191">
                  <c:v>212</c:v>
                </c:pt>
                <c:pt idx="192">
                  <c:v>135</c:v>
                </c:pt>
                <c:pt idx="193">
                  <c:v>158</c:v>
                </c:pt>
                <c:pt idx="194">
                  <c:v>283</c:v>
                </c:pt>
                <c:pt idx="195">
                  <c:v>185</c:v>
                </c:pt>
                <c:pt idx="196">
                  <c:v>168</c:v>
                </c:pt>
                <c:pt idx="197">
                  <c:v>130</c:v>
                </c:pt>
                <c:pt idx="198">
                  <c:v>312</c:v>
                </c:pt>
                <c:pt idx="199">
                  <c:v>268</c:v>
                </c:pt>
                <c:pt idx="200">
                  <c:v>323</c:v>
                </c:pt>
                <c:pt idx="201">
                  <c:v>129</c:v>
                </c:pt>
                <c:pt idx="202">
                  <c:v>274</c:v>
                </c:pt>
                <c:pt idx="203">
                  <c:v>250</c:v>
                </c:pt>
                <c:pt idx="204">
                  <c:v>141</c:v>
                </c:pt>
                <c:pt idx="205">
                  <c:v>327</c:v>
                </c:pt>
                <c:pt idx="206">
                  <c:v>387</c:v>
                </c:pt>
                <c:pt idx="207">
                  <c:v>311</c:v>
                </c:pt>
                <c:pt idx="208">
                  <c:v>322</c:v>
                </c:pt>
                <c:pt idx="209">
                  <c:v>183</c:v>
                </c:pt>
                <c:pt idx="210">
                  <c:v>123</c:v>
                </c:pt>
                <c:pt idx="211">
                  <c:v>282</c:v>
                </c:pt>
                <c:pt idx="212">
                  <c:v>253</c:v>
                </c:pt>
                <c:pt idx="213">
                  <c:v>295</c:v>
                </c:pt>
                <c:pt idx="214">
                  <c:v>234</c:v>
                </c:pt>
                <c:pt idx="215">
                  <c:v>174</c:v>
                </c:pt>
                <c:pt idx="216">
                  <c:v>251</c:v>
                </c:pt>
                <c:pt idx="217">
                  <c:v>351</c:v>
                </c:pt>
                <c:pt idx="218">
                  <c:v>335</c:v>
                </c:pt>
                <c:pt idx="219">
                  <c:v>204</c:v>
                </c:pt>
                <c:pt idx="220">
                  <c:v>228</c:v>
                </c:pt>
                <c:pt idx="221">
                  <c:v>224</c:v>
                </c:pt>
                <c:pt idx="222">
                  <c:v>305</c:v>
                </c:pt>
                <c:pt idx="223">
                  <c:v>261</c:v>
                </c:pt>
                <c:pt idx="224">
                  <c:v>112</c:v>
                </c:pt>
                <c:pt idx="225">
                  <c:v>257</c:v>
                </c:pt>
                <c:pt idx="226">
                  <c:v>298</c:v>
                </c:pt>
                <c:pt idx="227">
                  <c:v>387</c:v>
                </c:pt>
                <c:pt idx="228">
                  <c:v>330</c:v>
                </c:pt>
                <c:pt idx="229">
                  <c:v>266</c:v>
                </c:pt>
                <c:pt idx="230">
                  <c:v>335</c:v>
                </c:pt>
                <c:pt idx="231">
                  <c:v>337</c:v>
                </c:pt>
                <c:pt idx="232">
                  <c:v>342</c:v>
                </c:pt>
                <c:pt idx="233">
                  <c:v>287</c:v>
                </c:pt>
                <c:pt idx="234">
                  <c:v>71</c:v>
                </c:pt>
              </c:numCache>
            </c:numRef>
          </c:yVal>
          <c:smooth val="0"/>
          <c:extLst>
            <c:ext xmlns:c16="http://schemas.microsoft.com/office/drawing/2014/chart" uri="{C3380CC4-5D6E-409C-BE32-E72D297353CC}">
              <c16:uniqueId val="{00000001-8A18-4C3B-AA00-DAAA9F850117}"/>
            </c:ext>
          </c:extLst>
        </c:ser>
        <c:dLbls>
          <c:showLegendKey val="0"/>
          <c:showVal val="0"/>
          <c:showCatName val="0"/>
          <c:showSerName val="0"/>
          <c:showPercent val="0"/>
          <c:showBubbleSize val="0"/>
        </c:dLbls>
        <c:axId val="238206384"/>
        <c:axId val="238211088"/>
      </c:scatterChart>
      <c:valAx>
        <c:axId val="2382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Shoot diameter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211088"/>
        <c:crosses val="autoZero"/>
        <c:crossBetween val="midCat"/>
      </c:valAx>
      <c:valAx>
        <c:axId val="23821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Shoot 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206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259080</xdr:colOff>
      <xdr:row>5</xdr:row>
      <xdr:rowOff>0</xdr:rowOff>
    </xdr:from>
    <xdr:to>
      <xdr:col>9</xdr:col>
      <xdr:colOff>76200</xdr:colOff>
      <xdr:row>23</xdr:row>
      <xdr:rowOff>7620</xdr:rowOff>
    </xdr:to>
    <xdr:graphicFrame macro="">
      <xdr:nvGraphicFramePr>
        <xdr:cNvPr id="2" name="Gráfico 1">
          <a:extLst>
            <a:ext uri="{FF2B5EF4-FFF2-40B4-BE49-F238E27FC236}">
              <a16:creationId xmlns:a16="http://schemas.microsoft.com/office/drawing/2014/main" id="{B13CC9A7-CBAE-4600-A73E-16CB08818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57"/>
  <sheetViews>
    <sheetView tabSelected="1" workbookViewId="0">
      <pane xSplit="1" ySplit="5" topLeftCell="AV39" activePane="bottomRight" state="frozen"/>
      <selection pane="topRight" activeCell="B1" sqref="B1"/>
      <selection pane="bottomLeft" activeCell="A6" sqref="A6"/>
      <selection pane="bottomRight" activeCell="CC50" sqref="CC50"/>
    </sheetView>
  </sheetViews>
  <sheetFormatPr baseColWidth="10" defaultColWidth="8.88671875" defaultRowHeight="14.4" x14ac:dyDescent="0.3"/>
  <cols>
    <col min="1" max="1" width="18" bestFit="1" customWidth="1"/>
    <col min="2" max="2" width="10.44140625" bestFit="1" customWidth="1"/>
    <col min="3" max="23" width="10.44140625" customWidth="1"/>
    <col min="24" max="24" width="10.44140625" style="13" customWidth="1"/>
    <col min="25" max="25" width="10.44140625" style="63" customWidth="1"/>
    <col min="26" max="33" width="3.21875" customWidth="1"/>
    <col min="34" max="34" width="10.44140625" customWidth="1"/>
    <col min="35" max="67" width="8.88671875" style="53"/>
    <col min="68" max="68" width="12.33203125" style="53" customWidth="1"/>
    <col min="69" max="69" width="10.6640625" style="53" customWidth="1"/>
    <col min="70" max="70" width="10.5546875" style="53" customWidth="1"/>
    <col min="71" max="72" width="10.109375" style="53" customWidth="1"/>
    <col min="73" max="74" width="8.88671875" style="53"/>
    <col min="75" max="75" width="22.33203125" style="53" bestFit="1" customWidth="1"/>
    <col min="76" max="76" width="8.88671875" style="53"/>
    <col min="77" max="77" width="11.21875" style="56" bestFit="1" customWidth="1"/>
    <col min="78" max="78" width="15.21875" style="56" bestFit="1" customWidth="1"/>
    <col min="79" max="79" width="27" style="56" bestFit="1" customWidth="1"/>
    <col min="80" max="80" width="130.21875" style="15" customWidth="1"/>
    <col min="81" max="81" width="68.77734375" style="66" customWidth="1"/>
  </cols>
  <sheetData>
    <row r="1" spans="1:84" x14ac:dyDescent="0.3">
      <c r="A1" s="1" t="s">
        <v>0</v>
      </c>
      <c r="B1" s="3" t="s">
        <v>1</v>
      </c>
      <c r="C1" s="5"/>
      <c r="D1" s="5"/>
      <c r="E1" s="5"/>
      <c r="F1" s="5"/>
      <c r="G1" s="5"/>
      <c r="H1" s="5"/>
      <c r="I1" s="5"/>
      <c r="J1" s="5"/>
      <c r="K1" s="5"/>
      <c r="L1" s="5"/>
      <c r="M1" s="5"/>
      <c r="N1" s="2"/>
      <c r="O1" s="2"/>
      <c r="P1" s="2"/>
      <c r="Q1" s="2"/>
      <c r="R1" s="2"/>
      <c r="S1" s="2"/>
      <c r="T1" s="2"/>
      <c r="U1" s="2"/>
      <c r="V1" s="2"/>
      <c r="W1" s="4"/>
      <c r="X1" s="7"/>
      <c r="Y1" s="62"/>
      <c r="Z1" s="2"/>
      <c r="AA1" s="2"/>
      <c r="AB1" s="2"/>
      <c r="AC1" s="2"/>
      <c r="AD1" s="2"/>
      <c r="AE1" s="2"/>
      <c r="AF1" s="2"/>
      <c r="AG1" s="5"/>
      <c r="AH1" s="6"/>
      <c r="AI1" s="8" t="s">
        <v>2</v>
      </c>
      <c r="AJ1" s="9"/>
      <c r="AK1" s="9"/>
      <c r="AL1" s="9"/>
      <c r="AM1" s="9"/>
      <c r="AN1" s="9"/>
      <c r="AO1" s="9"/>
      <c r="AP1" s="9"/>
      <c r="AQ1" s="9"/>
      <c r="AR1" s="9"/>
      <c r="AS1" s="9"/>
      <c r="AT1" s="9"/>
      <c r="AU1" s="9"/>
      <c r="AV1" s="9"/>
      <c r="AW1" s="9"/>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1"/>
      <c r="BZ1" s="11"/>
      <c r="CA1" s="11"/>
      <c r="CB1" s="12"/>
    </row>
    <row r="2" spans="1:84" x14ac:dyDescent="0.3">
      <c r="A2" s="14" t="s">
        <v>3</v>
      </c>
      <c r="B2" s="5"/>
      <c r="C2" s="5"/>
      <c r="D2" s="5"/>
      <c r="E2" s="5"/>
      <c r="F2" s="5"/>
      <c r="G2" s="5"/>
      <c r="H2" s="5"/>
      <c r="I2" s="5"/>
      <c r="J2" s="5"/>
      <c r="K2" s="5"/>
      <c r="L2" s="5"/>
      <c r="M2" s="5"/>
      <c r="N2" s="2"/>
      <c r="O2" s="2"/>
      <c r="P2" s="2"/>
      <c r="Q2" s="2"/>
      <c r="R2" s="2"/>
      <c r="S2" s="2"/>
      <c r="T2" s="2"/>
      <c r="U2" s="2"/>
      <c r="V2" s="2"/>
      <c r="W2" s="4"/>
      <c r="X2" s="16" t="s">
        <v>5</v>
      </c>
      <c r="Y2" s="62"/>
      <c r="Z2" s="2"/>
      <c r="AA2" s="2"/>
      <c r="AB2" s="2"/>
      <c r="AC2" s="2"/>
      <c r="AD2" s="2"/>
      <c r="AE2" s="2"/>
      <c r="AF2" s="2"/>
      <c r="AG2" s="5"/>
      <c r="AH2" s="6"/>
      <c r="AI2" s="8"/>
      <c r="AJ2" s="9"/>
      <c r="AK2" s="9"/>
      <c r="AL2" s="9"/>
      <c r="AM2" s="9"/>
      <c r="AN2" s="9"/>
      <c r="AO2" s="9"/>
      <c r="AP2" s="9"/>
      <c r="AQ2" s="9"/>
      <c r="AR2" s="9"/>
      <c r="AS2" s="9"/>
      <c r="AT2" s="9"/>
      <c r="AU2" s="9"/>
      <c r="AV2" s="9"/>
      <c r="AW2" s="9"/>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7" t="s">
        <v>6</v>
      </c>
      <c r="BZ2" s="18"/>
      <c r="CA2" s="18"/>
      <c r="CB2" s="19"/>
    </row>
    <row r="3" spans="1:84" s="13" customFormat="1" x14ac:dyDescent="0.3">
      <c r="B3" s="20"/>
      <c r="C3" s="7"/>
      <c r="D3" s="7"/>
      <c r="E3" s="7"/>
      <c r="F3" s="7"/>
      <c r="G3" s="7"/>
      <c r="H3" s="7"/>
      <c r="I3" s="7"/>
      <c r="J3" s="7"/>
      <c r="K3" s="7"/>
      <c r="L3" s="7"/>
      <c r="M3" s="7"/>
      <c r="N3" s="7"/>
      <c r="O3" s="7"/>
      <c r="P3" s="7"/>
      <c r="Q3" s="7"/>
      <c r="R3" s="7"/>
      <c r="S3" s="7"/>
      <c r="T3" s="7"/>
      <c r="U3" s="7"/>
      <c r="V3" s="7"/>
      <c r="W3" s="22"/>
      <c r="Y3" s="63"/>
      <c r="Z3" s="7"/>
      <c r="AA3" s="7"/>
      <c r="AB3" s="7"/>
      <c r="AC3" s="7"/>
      <c r="AD3" s="7"/>
      <c r="AE3" s="7"/>
      <c r="AF3" s="7"/>
      <c r="AG3" s="7"/>
      <c r="AH3" s="21"/>
      <c r="AI3" s="23"/>
      <c r="AJ3" s="69" t="s">
        <v>7</v>
      </c>
      <c r="AK3" s="70"/>
      <c r="AL3" s="70"/>
      <c r="AM3" s="70"/>
      <c r="AN3" s="24"/>
      <c r="AO3" s="24"/>
      <c r="AP3" s="24"/>
      <c r="AQ3" s="24"/>
      <c r="AR3" s="24"/>
      <c r="AS3" s="24"/>
      <c r="AT3" s="24"/>
      <c r="AU3" s="24"/>
      <c r="AV3" s="24"/>
      <c r="AW3" s="69" t="s">
        <v>8</v>
      </c>
      <c r="AX3" s="70"/>
      <c r="AY3" s="70"/>
      <c r="AZ3" s="70"/>
      <c r="BA3" s="24"/>
      <c r="BB3" s="24"/>
      <c r="BC3" s="24"/>
      <c r="BD3" s="24"/>
      <c r="BE3" s="24"/>
      <c r="BF3" s="24"/>
      <c r="BG3" s="24"/>
      <c r="BH3" s="24"/>
      <c r="BI3" s="24"/>
      <c r="BJ3" s="9"/>
      <c r="BK3" s="9"/>
      <c r="BL3" s="9"/>
      <c r="BM3" s="9"/>
      <c r="BN3" s="9"/>
      <c r="BO3" s="9"/>
      <c r="BP3" s="9"/>
      <c r="BQ3" s="9"/>
      <c r="BR3" s="9"/>
      <c r="BS3" s="9"/>
      <c r="BT3" s="9"/>
      <c r="BU3" s="9"/>
      <c r="BV3" s="9"/>
      <c r="BW3" s="9"/>
      <c r="BX3" s="9"/>
      <c r="BY3" s="18"/>
      <c r="BZ3" s="18"/>
      <c r="CA3" s="18"/>
      <c r="CB3" s="19"/>
      <c r="CC3" s="67"/>
      <c r="CD3" s="25"/>
      <c r="CE3" s="25"/>
      <c r="CF3" s="25"/>
    </row>
    <row r="4" spans="1:84" ht="20.25" customHeight="1" x14ac:dyDescent="0.3">
      <c r="A4" s="70" t="s">
        <v>9</v>
      </c>
      <c r="B4" s="26" t="s">
        <v>10</v>
      </c>
      <c r="C4" s="26"/>
      <c r="D4" s="26"/>
      <c r="E4" s="26"/>
      <c r="F4" s="26"/>
      <c r="G4" s="26"/>
      <c r="H4" s="26"/>
      <c r="I4" s="26"/>
      <c r="J4" s="26"/>
      <c r="K4" s="26"/>
      <c r="L4" s="26"/>
      <c r="M4" s="26"/>
      <c r="N4" s="26" t="s">
        <v>11</v>
      </c>
      <c r="O4" s="24"/>
      <c r="P4" s="24"/>
      <c r="Q4" s="24"/>
      <c r="R4" s="24"/>
      <c r="S4" s="24"/>
      <c r="T4" s="24"/>
      <c r="U4" s="24"/>
      <c r="V4" s="24"/>
      <c r="W4" s="28"/>
      <c r="X4" s="29"/>
      <c r="Y4" s="64"/>
      <c r="Z4" s="2" t="s">
        <v>12</v>
      </c>
      <c r="AA4" s="2"/>
      <c r="AB4" s="2"/>
      <c r="AC4" s="2"/>
      <c r="AD4" s="2"/>
      <c r="AE4" s="2"/>
      <c r="AF4" s="2"/>
      <c r="AG4" s="5"/>
      <c r="AH4" s="71" t="s">
        <v>13</v>
      </c>
      <c r="AI4" s="68" t="s">
        <v>10</v>
      </c>
      <c r="AJ4" s="68" t="s">
        <v>14</v>
      </c>
      <c r="AK4" s="68" t="s">
        <v>15</v>
      </c>
      <c r="AL4" s="68" t="s">
        <v>16</v>
      </c>
      <c r="AM4" s="68" t="s">
        <v>17</v>
      </c>
      <c r="AN4" s="68" t="s">
        <v>18</v>
      </c>
      <c r="AO4" s="68" t="s">
        <v>19</v>
      </c>
      <c r="AP4" s="68" t="s">
        <v>20</v>
      </c>
      <c r="AQ4" s="68" t="s">
        <v>21</v>
      </c>
      <c r="AR4" s="68" t="s">
        <v>22</v>
      </c>
      <c r="AS4" s="68" t="s">
        <v>23</v>
      </c>
      <c r="AT4" s="68" t="s">
        <v>24</v>
      </c>
      <c r="AU4" s="68" t="s">
        <v>25</v>
      </c>
      <c r="AV4" s="68" t="s">
        <v>26</v>
      </c>
      <c r="AW4" s="68" t="s">
        <v>27</v>
      </c>
      <c r="AX4" s="68" t="s">
        <v>28</v>
      </c>
      <c r="AY4" s="68" t="s">
        <v>29</v>
      </c>
      <c r="AZ4" s="68" t="s">
        <v>30</v>
      </c>
      <c r="BA4" s="68" t="s">
        <v>31</v>
      </c>
      <c r="BB4" s="68" t="s">
        <v>32</v>
      </c>
      <c r="BC4" s="68" t="s">
        <v>33</v>
      </c>
      <c r="BD4" s="68" t="s">
        <v>34</v>
      </c>
      <c r="BE4" s="68" t="s">
        <v>35</v>
      </c>
      <c r="BF4" s="68" t="s">
        <v>36</v>
      </c>
      <c r="BG4" s="68" t="s">
        <v>37</v>
      </c>
      <c r="BH4" s="68" t="s">
        <v>38</v>
      </c>
      <c r="BI4" s="68" t="s">
        <v>39</v>
      </c>
      <c r="BJ4" s="68" t="s">
        <v>40</v>
      </c>
      <c r="BK4" s="68" t="s">
        <v>41</v>
      </c>
      <c r="BL4" s="68" t="s">
        <v>42</v>
      </c>
      <c r="BM4" s="68" t="s">
        <v>43</v>
      </c>
      <c r="BN4" s="68" t="s">
        <v>44</v>
      </c>
      <c r="BO4" s="74" t="s">
        <v>45</v>
      </c>
      <c r="BP4" s="68" t="s">
        <v>46</v>
      </c>
      <c r="BQ4" s="68" t="s">
        <v>47</v>
      </c>
      <c r="BR4" s="68" t="s">
        <v>48</v>
      </c>
      <c r="BS4" s="68" t="s">
        <v>49</v>
      </c>
      <c r="BT4" s="74" t="s">
        <v>50</v>
      </c>
      <c r="BU4" s="70" t="s">
        <v>12</v>
      </c>
      <c r="BV4" s="75" t="s">
        <v>51</v>
      </c>
      <c r="BW4" s="73" t="s">
        <v>52</v>
      </c>
      <c r="BX4" s="73" t="s">
        <v>53</v>
      </c>
      <c r="BY4" s="76" t="s">
        <v>6</v>
      </c>
      <c r="BZ4" s="76" t="s">
        <v>54</v>
      </c>
      <c r="CA4" s="77" t="s">
        <v>140</v>
      </c>
      <c r="CB4" s="78" t="s">
        <v>55</v>
      </c>
      <c r="CC4" s="66" t="s">
        <v>146</v>
      </c>
    </row>
    <row r="5" spans="1:84" ht="24" customHeight="1" x14ac:dyDescent="0.3">
      <c r="A5" s="70"/>
      <c r="B5" s="30">
        <v>38840</v>
      </c>
      <c r="C5" s="30">
        <v>38845</v>
      </c>
      <c r="D5" s="30">
        <v>38849</v>
      </c>
      <c r="E5" s="30">
        <v>38853</v>
      </c>
      <c r="F5" s="30">
        <v>38854</v>
      </c>
      <c r="G5" s="30">
        <v>38855</v>
      </c>
      <c r="H5" s="30">
        <v>38856</v>
      </c>
      <c r="I5" s="30">
        <v>38859</v>
      </c>
      <c r="J5" s="30">
        <v>38863</v>
      </c>
      <c r="K5" s="30">
        <v>38866</v>
      </c>
      <c r="L5" s="30">
        <v>38868</v>
      </c>
      <c r="M5" s="30">
        <v>38873</v>
      </c>
      <c r="N5" s="31">
        <v>38840</v>
      </c>
      <c r="O5" s="32">
        <v>38845</v>
      </c>
      <c r="P5" s="32">
        <v>38849</v>
      </c>
      <c r="Q5" s="32">
        <v>38853</v>
      </c>
      <c r="R5" s="32">
        <v>38855</v>
      </c>
      <c r="S5" s="32">
        <v>38856</v>
      </c>
      <c r="T5" s="32">
        <v>38859</v>
      </c>
      <c r="U5" s="32">
        <v>38866</v>
      </c>
      <c r="V5" s="32">
        <v>38868</v>
      </c>
      <c r="W5" s="33">
        <v>38873</v>
      </c>
      <c r="X5" s="34" t="s">
        <v>5</v>
      </c>
      <c r="Y5" s="64" t="s">
        <v>4</v>
      </c>
      <c r="Z5" s="32">
        <v>38845</v>
      </c>
      <c r="AA5" s="32">
        <v>38849</v>
      </c>
      <c r="AB5" s="32">
        <v>38853</v>
      </c>
      <c r="AC5" s="32">
        <v>38855</v>
      </c>
      <c r="AD5" s="32">
        <v>38859</v>
      </c>
      <c r="AE5" s="32">
        <v>38863</v>
      </c>
      <c r="AF5" s="35">
        <v>38868</v>
      </c>
      <c r="AG5" s="36">
        <v>38873</v>
      </c>
      <c r="AH5" s="72"/>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74"/>
      <c r="BP5" s="68"/>
      <c r="BQ5" s="68"/>
      <c r="BR5" s="68"/>
      <c r="BS5" s="68"/>
      <c r="BT5" s="74"/>
      <c r="BU5" s="70"/>
      <c r="BV5" s="75"/>
      <c r="BW5" s="73"/>
      <c r="BX5" s="73"/>
      <c r="BY5" s="76"/>
      <c r="BZ5" s="76"/>
      <c r="CA5" s="76"/>
      <c r="CB5" s="78"/>
    </row>
    <row r="6" spans="1:84" x14ac:dyDescent="0.3">
      <c r="A6" s="27">
        <v>1</v>
      </c>
      <c r="B6" s="9"/>
      <c r="C6" s="9"/>
      <c r="D6" s="9"/>
      <c r="E6" s="9">
        <v>1</v>
      </c>
      <c r="F6" s="9"/>
      <c r="G6" s="9"/>
      <c r="H6" s="9"/>
      <c r="I6" s="9"/>
      <c r="J6" s="9"/>
      <c r="K6" s="9"/>
      <c r="L6" s="9"/>
      <c r="M6" s="9"/>
      <c r="N6" s="37"/>
      <c r="O6" s="37"/>
      <c r="P6" s="37"/>
      <c r="Q6" s="37"/>
      <c r="R6" s="37"/>
      <c r="S6" s="37">
        <v>1</v>
      </c>
      <c r="T6" s="37"/>
      <c r="U6" s="37"/>
      <c r="V6" s="37"/>
      <c r="W6" s="38"/>
      <c r="X6" s="40">
        <v>1</v>
      </c>
      <c r="Y6" s="65" t="s">
        <v>66</v>
      </c>
      <c r="Z6" s="27"/>
      <c r="AA6" s="27"/>
      <c r="AB6" s="27" t="s">
        <v>57</v>
      </c>
      <c r="AC6" s="27"/>
      <c r="AD6" s="27"/>
      <c r="AE6" s="27"/>
      <c r="AF6" s="27"/>
      <c r="AG6" s="27"/>
      <c r="AH6" s="41">
        <f t="shared" ref="AH6:AH37" si="0">AI6+BJ6</f>
        <v>1</v>
      </c>
      <c r="AI6" s="10">
        <v>1</v>
      </c>
      <c r="AJ6" s="10">
        <v>2.96</v>
      </c>
      <c r="AK6" s="10"/>
      <c r="AL6" s="10"/>
      <c r="AM6" s="10"/>
      <c r="AN6" s="10"/>
      <c r="AO6" s="10"/>
      <c r="AP6" s="10"/>
      <c r="AQ6" s="10"/>
      <c r="AR6" s="10"/>
      <c r="AS6" s="10"/>
      <c r="AT6" s="10"/>
      <c r="AU6" s="10"/>
      <c r="AV6" s="10"/>
      <c r="AW6" s="10">
        <v>266</v>
      </c>
      <c r="AX6" s="10"/>
      <c r="AY6" s="10"/>
      <c r="AZ6" s="10"/>
      <c r="BA6" s="10"/>
      <c r="BB6" s="10"/>
      <c r="BC6" s="10"/>
      <c r="BD6" s="10"/>
      <c r="BE6" s="10"/>
      <c r="BF6" s="10"/>
      <c r="BG6" s="10"/>
      <c r="BH6" s="10"/>
      <c r="BI6" s="10"/>
      <c r="BJ6" s="42">
        <v>0</v>
      </c>
      <c r="BK6" s="42"/>
      <c r="BL6" s="42"/>
      <c r="BM6" s="42"/>
      <c r="BN6" s="10"/>
      <c r="BO6" s="10"/>
      <c r="BP6" s="10"/>
      <c r="BQ6" s="10"/>
      <c r="BR6" s="10"/>
      <c r="BS6" s="10"/>
      <c r="BT6" s="10"/>
      <c r="BU6" s="43"/>
      <c r="BV6" s="44">
        <f>((AJ6^2*PI()*AW6)/4)+((AK6^2*PI()*AX6)/4)+((AL6^2*PI()*AY6)/4)+((AM6^2*PI()*AZ6)/4)+((AN6^2*PI()*BA6)/4)+((AO6^2*PI()*BB6)/4)+((AP6^2*PI()*BC6)/4)+((AQ6^2*PI()*BD6)/4)+((AR6^2*PI()*BE6)/4)+((AS6^2*PI()*BF6)/4)+((AT6^2*PI()*BG6)/4)+((AU6^2*PI()*BH6)/4)+((AV6^2*PI()*BI6)/4)</f>
        <v>1830.43764988054</v>
      </c>
      <c r="BW6" s="45">
        <f>((BK6^2*PI()*BP6)/4)+((BL6^2*PI()*BQ6)/4)+((BM6^2*PI()*BR6)/4)+((BN6^2*PI()*BS6)/4)</f>
        <v>0</v>
      </c>
      <c r="BX6" s="45">
        <f>BV6+BW6</f>
        <v>1830.43764988054</v>
      </c>
      <c r="BY6" s="46">
        <f>IF(OR(BZ6="ok",BZ6="ok_m",BZ6="ok_p"),BX6,"")</f>
        <v>1830.43764988054</v>
      </c>
      <c r="BZ6" s="46" t="s">
        <v>58</v>
      </c>
      <c r="CA6" s="46" t="s">
        <v>59</v>
      </c>
      <c r="CB6" s="47" t="s">
        <v>60</v>
      </c>
      <c r="CC6" s="47" t="s">
        <v>147</v>
      </c>
    </row>
    <row r="7" spans="1:84" x14ac:dyDescent="0.3">
      <c r="A7" s="27">
        <v>2</v>
      </c>
      <c r="B7" s="10"/>
      <c r="C7" s="10"/>
      <c r="D7" s="10"/>
      <c r="E7" s="10">
        <v>1</v>
      </c>
      <c r="F7" s="10"/>
      <c r="G7" s="10"/>
      <c r="H7" s="10"/>
      <c r="I7" s="10"/>
      <c r="J7" s="10"/>
      <c r="K7" s="10"/>
      <c r="L7" s="10"/>
      <c r="M7" s="9"/>
      <c r="N7" s="10"/>
      <c r="O7" s="10"/>
      <c r="P7" s="10"/>
      <c r="Q7" s="10"/>
      <c r="R7" s="10"/>
      <c r="S7" s="10">
        <v>1</v>
      </c>
      <c r="T7" s="10"/>
      <c r="U7" s="10"/>
      <c r="V7" s="10"/>
      <c r="W7" s="39"/>
      <c r="X7" s="40">
        <v>1</v>
      </c>
      <c r="Y7" s="65">
        <v>38853</v>
      </c>
      <c r="Z7" s="43"/>
      <c r="AA7" s="43"/>
      <c r="AB7" s="43"/>
      <c r="AC7" s="43"/>
      <c r="AD7" s="43"/>
      <c r="AE7" s="43"/>
      <c r="AF7" s="43"/>
      <c r="AG7" s="27"/>
      <c r="AH7" s="41">
        <f t="shared" si="0"/>
        <v>1</v>
      </c>
      <c r="AI7" s="10">
        <v>1</v>
      </c>
      <c r="AJ7" s="10">
        <v>3.5</v>
      </c>
      <c r="AK7" s="10"/>
      <c r="AL7" s="10"/>
      <c r="AM7" s="10"/>
      <c r="AN7" s="10"/>
      <c r="AO7" s="10"/>
      <c r="AP7" s="10"/>
      <c r="AQ7" s="10"/>
      <c r="AR7" s="10"/>
      <c r="AS7" s="10"/>
      <c r="AT7" s="10"/>
      <c r="AU7" s="10"/>
      <c r="AV7" s="10"/>
      <c r="AW7" s="10">
        <v>139</v>
      </c>
      <c r="AX7" s="10"/>
      <c r="AY7" s="10"/>
      <c r="AZ7" s="10"/>
      <c r="BA7" s="10"/>
      <c r="BB7" s="10"/>
      <c r="BC7" s="10"/>
      <c r="BD7" s="10"/>
      <c r="BE7" s="10"/>
      <c r="BF7" s="10"/>
      <c r="BG7" s="10"/>
      <c r="BH7" s="10"/>
      <c r="BI7" s="10"/>
      <c r="BJ7" s="42">
        <v>0</v>
      </c>
      <c r="BK7" s="42"/>
      <c r="BL7" s="42"/>
      <c r="BM7" s="42"/>
      <c r="BN7" s="10"/>
      <c r="BO7" s="10"/>
      <c r="BP7" s="10"/>
      <c r="BQ7" s="10"/>
      <c r="BR7" s="10"/>
      <c r="BS7" s="10"/>
      <c r="BT7" s="10"/>
      <c r="BU7" s="43"/>
      <c r="BV7" s="44">
        <f t="shared" ref="BV7:BV37" si="1">((AJ7^2*PI()*AW7)/4)+((AK7^2*PI()*AX7)/4)+((AL7^2*PI()*AY7)/4)+((AM7^2*PI()*AZ7)/4)+((AN7^2*PI()*BA7)/4)+((AO7^2*PI()*BB7)/4)+((AP7^2*PI()*BC7)/4)+((AQ7^2*PI()*BD7)/4)+((AR7^2*PI()*BE7)/4)+((AS7^2*PI()*BF7)/4)+((AT7^2*PI()*BG7)/4)+((AU7^2*PI()*BH7)/4)+((AV7^2*PI()*BI7)/4)</f>
        <v>1337.3367227250051</v>
      </c>
      <c r="BW7" s="45">
        <f t="shared" ref="BW7:BW29" si="2">((BK7^2*PI()*BP7)/4)+((BL7^2*PI()*BQ7)/4)+((BM7^2*PI()*BR7)/4)+((BN7^2*PI()*BS7)/4)</f>
        <v>0</v>
      </c>
      <c r="BX7" s="45">
        <f>BV7+BW7</f>
        <v>1337.3367227250051</v>
      </c>
      <c r="BY7" s="46">
        <f t="shared" ref="BY7:BY32" si="3">IF(OR(BZ7="ok",BZ7="ok_m",BZ7="ok_p"),BX7,"")</f>
        <v>1337.3367227250051</v>
      </c>
      <c r="BZ7" s="46" t="s">
        <v>58</v>
      </c>
      <c r="CA7" s="46" t="s">
        <v>59</v>
      </c>
      <c r="CB7" s="47" t="s">
        <v>62</v>
      </c>
      <c r="CC7" s="47" t="s">
        <v>147</v>
      </c>
    </row>
    <row r="8" spans="1:84" x14ac:dyDescent="0.3">
      <c r="A8" s="27">
        <v>3</v>
      </c>
      <c r="B8" s="9"/>
      <c r="C8" s="10"/>
      <c r="D8" s="10"/>
      <c r="E8" s="10">
        <v>2</v>
      </c>
      <c r="F8" s="10"/>
      <c r="G8" s="10"/>
      <c r="H8" s="10"/>
      <c r="I8" s="10"/>
      <c r="J8" s="10"/>
      <c r="K8" s="10"/>
      <c r="L8" s="10"/>
      <c r="M8" s="9"/>
      <c r="N8" s="10"/>
      <c r="O8" s="10"/>
      <c r="P8" s="10"/>
      <c r="Q8" s="10"/>
      <c r="R8" s="10"/>
      <c r="S8" s="10">
        <v>1</v>
      </c>
      <c r="T8" s="10"/>
      <c r="U8" s="10"/>
      <c r="V8" s="10"/>
      <c r="W8" s="39"/>
      <c r="X8" s="40">
        <f>1/2</f>
        <v>0.5</v>
      </c>
      <c r="Y8" s="65">
        <v>38853</v>
      </c>
      <c r="Z8" s="43"/>
      <c r="AA8" s="43"/>
      <c r="AB8" s="43"/>
      <c r="AC8" s="43"/>
      <c r="AD8" s="43"/>
      <c r="AE8" s="43"/>
      <c r="AF8" s="43"/>
      <c r="AG8" s="27"/>
      <c r="AH8" s="41">
        <f t="shared" si="0"/>
        <v>1</v>
      </c>
      <c r="AI8" s="10">
        <v>1</v>
      </c>
      <c r="AJ8" s="10">
        <v>3.09</v>
      </c>
      <c r="AK8" s="10"/>
      <c r="AL8" s="10"/>
      <c r="AM8" s="10"/>
      <c r="AN8" s="10"/>
      <c r="AO8" s="10"/>
      <c r="AP8" s="10"/>
      <c r="AQ8" s="10"/>
      <c r="AR8" s="10"/>
      <c r="AS8" s="10"/>
      <c r="AT8" s="10"/>
      <c r="AU8" s="10"/>
      <c r="AV8" s="10"/>
      <c r="AW8" s="10">
        <v>181</v>
      </c>
      <c r="AX8" s="10"/>
      <c r="AY8" s="10"/>
      <c r="AZ8" s="10"/>
      <c r="BA8" s="10"/>
      <c r="BB8" s="10"/>
      <c r="BC8" s="10"/>
      <c r="BD8" s="10"/>
      <c r="BE8" s="10"/>
      <c r="BF8" s="10"/>
      <c r="BG8" s="10"/>
      <c r="BH8" s="10"/>
      <c r="BI8" s="10"/>
      <c r="BJ8" s="42">
        <v>0</v>
      </c>
      <c r="BK8" s="11">
        <v>3.09</v>
      </c>
      <c r="BL8" s="42"/>
      <c r="BM8" s="42"/>
      <c r="BN8" s="10"/>
      <c r="BO8" s="10"/>
      <c r="BP8" s="11">
        <v>181</v>
      </c>
      <c r="BQ8" s="10"/>
      <c r="BR8" s="10"/>
      <c r="BS8" s="10"/>
      <c r="BT8" s="10"/>
      <c r="BU8" s="43"/>
      <c r="BV8" s="44">
        <f t="shared" si="1"/>
        <v>1357.3298969122668</v>
      </c>
      <c r="BW8" s="46">
        <f t="shared" si="2"/>
        <v>1357.3298969122668</v>
      </c>
      <c r="BX8" s="46">
        <f>BV8+BW8</f>
        <v>2714.6597938245336</v>
      </c>
      <c r="BY8" s="46">
        <f t="shared" si="3"/>
        <v>2714.6597938245336</v>
      </c>
      <c r="BZ8" s="46" t="s">
        <v>63</v>
      </c>
      <c r="CA8" s="46" t="s">
        <v>64</v>
      </c>
      <c r="CB8" s="47" t="s">
        <v>65</v>
      </c>
      <c r="CC8" s="47" t="s">
        <v>148</v>
      </c>
    </row>
    <row r="9" spans="1:84" x14ac:dyDescent="0.3">
      <c r="A9" s="27">
        <v>6</v>
      </c>
      <c r="B9" s="9">
        <v>5</v>
      </c>
      <c r="C9" s="9"/>
      <c r="D9" s="9"/>
      <c r="E9" s="9"/>
      <c r="F9" s="9"/>
      <c r="G9" s="9"/>
      <c r="H9" s="9"/>
      <c r="I9" s="9"/>
      <c r="J9" s="9"/>
      <c r="K9" s="9"/>
      <c r="L9" s="9"/>
      <c r="M9" s="9"/>
      <c r="N9" s="37"/>
      <c r="O9" s="37"/>
      <c r="P9" s="37">
        <v>1</v>
      </c>
      <c r="Q9" s="37"/>
      <c r="R9" s="37"/>
      <c r="S9" s="37"/>
      <c r="T9" s="37"/>
      <c r="U9" s="37"/>
      <c r="V9" s="37"/>
      <c r="W9" s="38"/>
      <c r="X9" s="40">
        <f>1/5</f>
        <v>0.2</v>
      </c>
      <c r="Y9" s="65">
        <v>38853</v>
      </c>
      <c r="Z9" s="27"/>
      <c r="AA9" s="27"/>
      <c r="AB9" s="27"/>
      <c r="AC9" s="27"/>
      <c r="AD9" s="27"/>
      <c r="AE9" s="27"/>
      <c r="AF9" s="27"/>
      <c r="AG9" s="27"/>
      <c r="AH9" s="41">
        <f t="shared" si="0"/>
        <v>4</v>
      </c>
      <c r="AI9" s="10">
        <v>4</v>
      </c>
      <c r="AJ9" s="10">
        <v>2.79</v>
      </c>
      <c r="AK9" s="10">
        <v>3.04</v>
      </c>
      <c r="AL9" s="10">
        <v>2.71</v>
      </c>
      <c r="AM9" s="10">
        <v>3.07</v>
      </c>
      <c r="AN9" s="10"/>
      <c r="AO9" s="10"/>
      <c r="AP9" s="10"/>
      <c r="AQ9" s="10"/>
      <c r="AR9" s="10"/>
      <c r="AS9" s="10"/>
      <c r="AT9" s="10"/>
      <c r="AU9" s="10"/>
      <c r="AV9" s="10"/>
      <c r="AW9" s="10">
        <v>298</v>
      </c>
      <c r="AX9" s="10">
        <v>322</v>
      </c>
      <c r="AY9" s="10">
        <v>285</v>
      </c>
      <c r="AZ9" s="10">
        <v>323</v>
      </c>
      <c r="BA9" s="10"/>
      <c r="BB9" s="10"/>
      <c r="BC9" s="10"/>
      <c r="BD9" s="10"/>
      <c r="BE9" s="10"/>
      <c r="BF9" s="10"/>
      <c r="BG9" s="10"/>
      <c r="BH9" s="10"/>
      <c r="BI9" s="10"/>
      <c r="BJ9" s="42">
        <v>0</v>
      </c>
      <c r="BK9" s="50">
        <f>AVERAGE(AJ9:AM9)</f>
        <v>2.9024999999999999</v>
      </c>
      <c r="BL9" s="42"/>
      <c r="BM9" s="42"/>
      <c r="BN9" s="10"/>
      <c r="BO9" s="10"/>
      <c r="BP9" s="11">
        <f>AVERAGE(AW9:AZ9)</f>
        <v>307</v>
      </c>
      <c r="BQ9" s="10"/>
      <c r="BR9" s="10"/>
      <c r="BS9" s="10"/>
      <c r="BT9" s="10"/>
      <c r="BU9" s="43"/>
      <c r="BV9" s="44">
        <f t="shared" si="1"/>
        <v>8193.8769834313025</v>
      </c>
      <c r="BW9" s="46">
        <f t="shared" si="2"/>
        <v>2031.2936630380593</v>
      </c>
      <c r="BX9" s="46">
        <f t="shared" ref="BX9:BX24" si="4">BV9+BW9</f>
        <v>10225.170646469362</v>
      </c>
      <c r="BY9" s="46">
        <f t="shared" si="3"/>
        <v>10225.170646469362</v>
      </c>
      <c r="BZ9" s="46" t="s">
        <v>63</v>
      </c>
      <c r="CA9" s="46" t="s">
        <v>64</v>
      </c>
      <c r="CB9" s="47" t="s">
        <v>67</v>
      </c>
      <c r="CC9" s="47" t="s">
        <v>148</v>
      </c>
    </row>
    <row r="10" spans="1:84" x14ac:dyDescent="0.3">
      <c r="A10" s="27">
        <v>7</v>
      </c>
      <c r="B10" s="9">
        <v>1</v>
      </c>
      <c r="C10" s="10"/>
      <c r="D10" s="10">
        <v>3</v>
      </c>
      <c r="E10" s="10"/>
      <c r="F10" s="10"/>
      <c r="G10" s="10"/>
      <c r="H10" s="10"/>
      <c r="I10" s="10"/>
      <c r="J10" s="10"/>
      <c r="K10" s="10"/>
      <c r="L10" s="10"/>
      <c r="M10" s="9"/>
      <c r="N10" s="10"/>
      <c r="O10" s="10"/>
      <c r="P10" s="10"/>
      <c r="Q10" s="10"/>
      <c r="R10" s="10">
        <v>2</v>
      </c>
      <c r="S10" s="10"/>
      <c r="T10" s="10">
        <v>3</v>
      </c>
      <c r="U10" s="10"/>
      <c r="V10" s="10"/>
      <c r="W10" s="39"/>
      <c r="X10" s="40">
        <f>3/3</f>
        <v>1</v>
      </c>
      <c r="Y10" s="65" t="s">
        <v>66</v>
      </c>
      <c r="Z10" s="43"/>
      <c r="AA10" s="43"/>
      <c r="AB10" s="43"/>
      <c r="AC10" s="43"/>
      <c r="AD10" s="43"/>
      <c r="AE10" s="43"/>
      <c r="AF10" s="43"/>
      <c r="AG10" s="27" t="s">
        <v>68</v>
      </c>
      <c r="AH10" s="41">
        <f t="shared" si="0"/>
        <v>2</v>
      </c>
      <c r="AI10" s="10">
        <v>2</v>
      </c>
      <c r="AJ10" s="10">
        <v>1.93</v>
      </c>
      <c r="AK10" s="10">
        <v>2.61</v>
      </c>
      <c r="AL10" s="10"/>
      <c r="AM10" s="10"/>
      <c r="AN10" s="10"/>
      <c r="AO10" s="10"/>
      <c r="AP10" s="10"/>
      <c r="AQ10" s="10"/>
      <c r="AR10" s="10"/>
      <c r="AS10" s="10"/>
      <c r="AT10" s="10"/>
      <c r="AU10" s="10"/>
      <c r="AV10" s="10"/>
      <c r="AW10" s="10">
        <v>180</v>
      </c>
      <c r="AX10" s="10">
        <v>303</v>
      </c>
      <c r="AY10" s="10"/>
      <c r="AZ10" s="10"/>
      <c r="BA10" s="10"/>
      <c r="BB10" s="10"/>
      <c r="BC10" s="10"/>
      <c r="BD10" s="10"/>
      <c r="BE10" s="10"/>
      <c r="BF10" s="10"/>
      <c r="BG10" s="10"/>
      <c r="BH10" s="10"/>
      <c r="BI10" s="10"/>
      <c r="BJ10" s="10"/>
      <c r="BK10" s="11">
        <f>AVERAGE(AJ10:AK10)</f>
        <v>2.27</v>
      </c>
      <c r="BL10" s="10"/>
      <c r="BM10" s="10"/>
      <c r="BN10" s="10"/>
      <c r="BO10" s="10"/>
      <c r="BP10" s="11">
        <f>AVERAGE(AW10:AX10)</f>
        <v>241.5</v>
      </c>
      <c r="BQ10" s="10"/>
      <c r="BR10" s="10"/>
      <c r="BS10" s="10"/>
      <c r="BT10" s="10"/>
      <c r="BU10" s="43"/>
      <c r="BV10" s="44">
        <f t="shared" si="1"/>
        <v>2147.7092125416139</v>
      </c>
      <c r="BW10" s="46">
        <f t="shared" si="2"/>
        <v>977.36938437522667</v>
      </c>
      <c r="BX10" s="46">
        <f t="shared" si="4"/>
        <v>3125.0785969168405</v>
      </c>
      <c r="BY10" s="46">
        <f t="shared" si="3"/>
        <v>3125.0785969168405</v>
      </c>
      <c r="BZ10" s="46" t="s">
        <v>63</v>
      </c>
      <c r="CA10" s="46" t="s">
        <v>64</v>
      </c>
      <c r="CB10" s="47" t="s">
        <v>69</v>
      </c>
      <c r="CC10" s="47" t="s">
        <v>148</v>
      </c>
    </row>
    <row r="11" spans="1:84" x14ac:dyDescent="0.3">
      <c r="A11" s="27">
        <v>8</v>
      </c>
      <c r="B11" s="10">
        <v>1</v>
      </c>
      <c r="C11" s="10">
        <v>2</v>
      </c>
      <c r="D11" s="10"/>
      <c r="E11" s="10"/>
      <c r="F11" s="10"/>
      <c r="G11" s="10"/>
      <c r="H11" s="10"/>
      <c r="I11" s="10"/>
      <c r="J11" s="10"/>
      <c r="K11" s="10">
        <v>3</v>
      </c>
      <c r="L11" s="10"/>
      <c r="M11" s="9"/>
      <c r="N11" s="10"/>
      <c r="O11" s="10"/>
      <c r="P11" s="10"/>
      <c r="Q11" s="10"/>
      <c r="R11" s="10"/>
      <c r="S11" s="10"/>
      <c r="T11" s="10"/>
      <c r="U11" s="10"/>
      <c r="V11" s="10">
        <v>1</v>
      </c>
      <c r="W11" s="39"/>
      <c r="X11" s="40">
        <f>1/3</f>
        <v>0.33333333333333331</v>
      </c>
      <c r="Y11" s="65">
        <v>38853</v>
      </c>
      <c r="Z11" s="43"/>
      <c r="AA11" s="43"/>
      <c r="AB11" s="43"/>
      <c r="AC11" s="43"/>
      <c r="AD11" s="43"/>
      <c r="AE11" s="43"/>
      <c r="AF11" s="43"/>
      <c r="AG11" s="27"/>
      <c r="AH11" s="41">
        <f t="shared" si="0"/>
        <v>3</v>
      </c>
      <c r="AI11" s="10">
        <v>3</v>
      </c>
      <c r="AJ11" s="10">
        <v>2.19</v>
      </c>
      <c r="AK11" s="10">
        <v>2.59</v>
      </c>
      <c r="AL11" s="10"/>
      <c r="AM11" s="10"/>
      <c r="AN11" s="10"/>
      <c r="AO11" s="10"/>
      <c r="AP11" s="10"/>
      <c r="AQ11" s="10"/>
      <c r="AR11" s="10"/>
      <c r="AS11" s="10"/>
      <c r="AT11" s="10"/>
      <c r="AU11" s="10"/>
      <c r="AV11" s="10"/>
      <c r="AW11" s="10">
        <v>227</v>
      </c>
      <c r="AX11" s="10">
        <v>221</v>
      </c>
      <c r="AY11" s="10"/>
      <c r="AZ11" s="10"/>
      <c r="BA11" s="10"/>
      <c r="BB11" s="10"/>
      <c r="BC11" s="10"/>
      <c r="BD11" s="10"/>
      <c r="BE11" s="10"/>
      <c r="BF11" s="10"/>
      <c r="BG11" s="10"/>
      <c r="BH11" s="10"/>
      <c r="BI11" s="10"/>
      <c r="BJ11" s="42">
        <v>0</v>
      </c>
      <c r="BK11" s="50">
        <f>AVERAGE(AJ11:AK11)</f>
        <v>2.3899999999999997</v>
      </c>
      <c r="BL11" s="42"/>
      <c r="BM11" s="42"/>
      <c r="BN11" s="10"/>
      <c r="BO11" s="10"/>
      <c r="BP11" s="11">
        <f>AVERAGE(AW11:AX11)</f>
        <v>224</v>
      </c>
      <c r="BQ11" s="10"/>
      <c r="BR11" s="10"/>
      <c r="BS11" s="10"/>
      <c r="BT11" s="10"/>
      <c r="BU11" s="43"/>
      <c r="BV11" s="44">
        <f t="shared" si="1"/>
        <v>2019.4195276387031</v>
      </c>
      <c r="BW11" s="46">
        <f t="shared" si="2"/>
        <v>1004.9251182079341</v>
      </c>
      <c r="BX11" s="46">
        <f t="shared" si="4"/>
        <v>3024.3446458466374</v>
      </c>
      <c r="BY11" s="46">
        <f t="shared" si="3"/>
        <v>3024.3446458466374</v>
      </c>
      <c r="BZ11" s="46" t="s">
        <v>63</v>
      </c>
      <c r="CA11" s="46" t="s">
        <v>64</v>
      </c>
      <c r="CB11" s="47" t="s">
        <v>70</v>
      </c>
      <c r="CC11" s="47" t="s">
        <v>148</v>
      </c>
    </row>
    <row r="12" spans="1:84" x14ac:dyDescent="0.3">
      <c r="A12" s="27">
        <v>9</v>
      </c>
      <c r="B12" s="9">
        <v>5</v>
      </c>
      <c r="C12" s="10">
        <v>8</v>
      </c>
      <c r="D12" s="10"/>
      <c r="E12" s="10"/>
      <c r="F12" s="10"/>
      <c r="G12" s="10">
        <v>10</v>
      </c>
      <c r="H12" s="10"/>
      <c r="I12" s="10"/>
      <c r="J12" s="10"/>
      <c r="K12" s="10"/>
      <c r="L12" s="10"/>
      <c r="M12" s="9"/>
      <c r="N12" s="10"/>
      <c r="O12" s="10">
        <v>3</v>
      </c>
      <c r="P12" s="10">
        <v>3</v>
      </c>
      <c r="Q12" s="10"/>
      <c r="R12" s="10">
        <v>3</v>
      </c>
      <c r="S12" s="10"/>
      <c r="T12" s="10"/>
      <c r="U12" s="10"/>
      <c r="V12" s="10"/>
      <c r="W12" s="39"/>
      <c r="X12" s="40">
        <f>3/5</f>
        <v>0.6</v>
      </c>
      <c r="Y12" s="65">
        <v>38855</v>
      </c>
      <c r="Z12" s="43"/>
      <c r="AA12" s="43"/>
      <c r="AB12" s="43"/>
      <c r="AC12" s="43"/>
      <c r="AD12" s="43"/>
      <c r="AE12" s="43" t="s">
        <v>71</v>
      </c>
      <c r="AF12" s="43"/>
      <c r="AG12" s="27"/>
      <c r="AH12" s="41">
        <f t="shared" si="0"/>
        <v>7</v>
      </c>
      <c r="AI12" s="10">
        <v>7</v>
      </c>
      <c r="AJ12" s="10">
        <v>1.78</v>
      </c>
      <c r="AK12" s="10">
        <v>2.17</v>
      </c>
      <c r="AL12" s="51"/>
      <c r="AM12" s="51"/>
      <c r="AN12" s="10">
        <v>2.31</v>
      </c>
      <c r="AO12" s="10">
        <v>1.87</v>
      </c>
      <c r="AP12" s="10">
        <v>1.82</v>
      </c>
      <c r="AQ12" s="10"/>
      <c r="AR12" s="10"/>
      <c r="AS12" s="10"/>
      <c r="AT12" s="10"/>
      <c r="AU12" s="10"/>
      <c r="AV12" s="10"/>
      <c r="AW12" s="10">
        <v>205</v>
      </c>
      <c r="AX12" s="10">
        <v>238</v>
      </c>
      <c r="AY12" s="51"/>
      <c r="AZ12" s="51"/>
      <c r="BA12" s="10">
        <v>253</v>
      </c>
      <c r="BB12" s="10">
        <v>224</v>
      </c>
      <c r="BC12" s="10">
        <v>257</v>
      </c>
      <c r="BD12" s="10"/>
      <c r="BE12" s="10"/>
      <c r="BF12" s="10"/>
      <c r="BG12" s="10"/>
      <c r="BH12" s="10"/>
      <c r="BI12" s="10"/>
      <c r="BJ12" s="10"/>
      <c r="BK12" s="10"/>
      <c r="BL12" s="10"/>
      <c r="BM12" s="10"/>
      <c r="BN12" s="10"/>
      <c r="BO12" s="10"/>
      <c r="BP12" s="10"/>
      <c r="BQ12" s="10"/>
      <c r="BR12" s="10"/>
      <c r="BS12" s="10"/>
      <c r="BT12" s="10"/>
      <c r="BU12" s="43"/>
      <c r="BV12" s="52">
        <f t="shared" si="1"/>
        <v>3734.4629450611551</v>
      </c>
      <c r="BW12" s="45">
        <f t="shared" si="2"/>
        <v>0</v>
      </c>
      <c r="BX12" s="46">
        <f t="shared" si="4"/>
        <v>3734.4629450611551</v>
      </c>
      <c r="BY12" s="46">
        <f t="shared" si="3"/>
        <v>3734.4629450611551</v>
      </c>
      <c r="BZ12" s="46" t="s">
        <v>63</v>
      </c>
      <c r="CA12" s="46" t="s">
        <v>64</v>
      </c>
      <c r="CB12" s="47" t="s">
        <v>72</v>
      </c>
      <c r="CC12" s="47" t="s">
        <v>149</v>
      </c>
    </row>
    <row r="13" spans="1:84" x14ac:dyDescent="0.3">
      <c r="A13" s="27">
        <v>10</v>
      </c>
      <c r="B13" s="9">
        <v>8</v>
      </c>
      <c r="C13" s="10">
        <v>14</v>
      </c>
      <c r="D13" s="10"/>
      <c r="E13" s="10"/>
      <c r="F13" s="10"/>
      <c r="G13" s="10"/>
      <c r="H13" s="10"/>
      <c r="I13" s="10"/>
      <c r="J13" s="10">
        <v>3</v>
      </c>
      <c r="K13" s="10"/>
      <c r="L13" s="10"/>
      <c r="M13" s="9"/>
      <c r="N13" s="10"/>
      <c r="O13" s="10">
        <v>3</v>
      </c>
      <c r="P13" s="10"/>
      <c r="Q13" s="10"/>
      <c r="R13" s="10"/>
      <c r="S13" s="10"/>
      <c r="T13" s="10"/>
      <c r="U13" s="10"/>
      <c r="V13" s="10"/>
      <c r="W13" s="39"/>
      <c r="X13" s="40">
        <f>3/8</f>
        <v>0.375</v>
      </c>
      <c r="Y13" s="65">
        <v>38855</v>
      </c>
      <c r="Z13" s="43"/>
      <c r="AA13" s="43"/>
      <c r="AB13" s="43"/>
      <c r="AC13" s="43"/>
      <c r="AD13" s="43"/>
      <c r="AE13" s="43" t="s">
        <v>73</v>
      </c>
      <c r="AF13" s="43" t="s">
        <v>74</v>
      </c>
      <c r="AG13" s="27"/>
      <c r="AH13" s="41">
        <f t="shared" si="0"/>
        <v>13</v>
      </c>
      <c r="AI13" s="10">
        <v>13</v>
      </c>
      <c r="AJ13" s="51"/>
      <c r="AK13" s="10">
        <v>3.79</v>
      </c>
      <c r="AL13" s="10">
        <v>2.79</v>
      </c>
      <c r="AM13" s="51"/>
      <c r="AN13" s="51"/>
      <c r="AO13" s="10">
        <v>2.65</v>
      </c>
      <c r="AP13" s="10">
        <v>3.26</v>
      </c>
      <c r="AQ13" s="10">
        <v>2.96</v>
      </c>
      <c r="AR13" s="10">
        <v>2.4500000000000002</v>
      </c>
      <c r="AS13" s="10">
        <v>2.76</v>
      </c>
      <c r="AT13" s="10">
        <v>2.54</v>
      </c>
      <c r="AU13" s="51"/>
      <c r="AV13" s="51"/>
      <c r="AW13" s="51"/>
      <c r="AX13" s="10">
        <v>365</v>
      </c>
      <c r="AY13" s="10">
        <v>330</v>
      </c>
      <c r="AZ13" s="51"/>
      <c r="BA13" s="51"/>
      <c r="BB13" s="10">
        <v>305</v>
      </c>
      <c r="BC13" s="10">
        <v>298</v>
      </c>
      <c r="BD13" s="10">
        <v>330</v>
      </c>
      <c r="BE13" s="10">
        <v>335</v>
      </c>
      <c r="BF13" s="10">
        <v>337</v>
      </c>
      <c r="BG13" s="10">
        <v>342</v>
      </c>
      <c r="BH13" s="51"/>
      <c r="BI13" s="51"/>
      <c r="BJ13" s="10"/>
      <c r="BK13" s="10"/>
      <c r="BL13" s="10"/>
      <c r="BM13" s="10"/>
      <c r="BN13" s="10"/>
      <c r="BO13" s="10"/>
      <c r="BP13" s="10"/>
      <c r="BQ13" s="10"/>
      <c r="BR13" s="10"/>
      <c r="BS13" s="10"/>
      <c r="BT13" s="10"/>
      <c r="BU13" s="43"/>
      <c r="BV13" s="52">
        <f t="shared" si="1"/>
        <v>17904.156994072695</v>
      </c>
      <c r="BW13" s="45">
        <f t="shared" si="2"/>
        <v>0</v>
      </c>
      <c r="BX13" s="46">
        <f t="shared" si="4"/>
        <v>17904.156994072695</v>
      </c>
      <c r="BY13" s="46">
        <f t="shared" si="3"/>
        <v>17904.156994072695</v>
      </c>
      <c r="BZ13" s="46" t="s">
        <v>63</v>
      </c>
      <c r="CA13" s="46" t="s">
        <v>64</v>
      </c>
      <c r="CB13" s="47" t="s">
        <v>75</v>
      </c>
      <c r="CC13" s="47" t="s">
        <v>150</v>
      </c>
    </row>
    <row r="14" spans="1:84" x14ac:dyDescent="0.3">
      <c r="A14" s="27">
        <v>11</v>
      </c>
      <c r="B14" s="9"/>
      <c r="C14" s="10">
        <v>2</v>
      </c>
      <c r="D14" s="10">
        <v>3</v>
      </c>
      <c r="E14" s="10"/>
      <c r="F14" s="10"/>
      <c r="G14" s="10"/>
      <c r="H14" s="10"/>
      <c r="I14" s="10"/>
      <c r="J14" s="10"/>
      <c r="K14" s="10"/>
      <c r="L14" s="10"/>
      <c r="M14" s="9"/>
      <c r="N14" s="10"/>
      <c r="O14" s="10"/>
      <c r="P14" s="10"/>
      <c r="Q14" s="10"/>
      <c r="R14" s="10"/>
      <c r="S14" s="10"/>
      <c r="T14" s="10"/>
      <c r="U14" s="10"/>
      <c r="V14" s="10"/>
      <c r="W14" s="39"/>
      <c r="X14" s="40">
        <f>IF(COUNTBLANK(N14:W14)=10,0,"calc")</f>
        <v>0</v>
      </c>
      <c r="Y14" s="65">
        <v>38856</v>
      </c>
      <c r="Z14" s="43"/>
      <c r="AA14" s="43"/>
      <c r="AB14" s="43"/>
      <c r="AC14" s="43"/>
      <c r="AD14" s="43"/>
      <c r="AE14" s="43"/>
      <c r="AF14" s="43"/>
      <c r="AG14" s="27"/>
      <c r="AH14" s="41">
        <f t="shared" si="0"/>
        <v>2</v>
      </c>
      <c r="AI14" s="10">
        <v>2</v>
      </c>
      <c r="AJ14" s="10">
        <v>2.81</v>
      </c>
      <c r="AK14" s="10">
        <v>2.33</v>
      </c>
      <c r="AL14" s="11">
        <f>AVERAGE(AJ14:AK14)</f>
        <v>2.5700000000000003</v>
      </c>
      <c r="AM14" s="10"/>
      <c r="AN14" s="10"/>
      <c r="AO14" s="10"/>
      <c r="AP14" s="10"/>
      <c r="AQ14" s="10"/>
      <c r="AR14" s="10"/>
      <c r="AS14" s="10"/>
      <c r="AT14" s="10"/>
      <c r="AU14" s="10"/>
      <c r="AV14" s="10"/>
      <c r="AW14" s="10">
        <v>320</v>
      </c>
      <c r="AX14" s="10">
        <v>192</v>
      </c>
      <c r="AY14" s="11">
        <f>AVERAGE(AW14:AX14)</f>
        <v>256</v>
      </c>
      <c r="AZ14" s="10"/>
      <c r="BA14" s="10"/>
      <c r="BB14" s="10"/>
      <c r="BC14" s="10"/>
      <c r="BD14" s="10"/>
      <c r="BE14" s="10"/>
      <c r="BF14" s="10"/>
      <c r="BG14" s="10"/>
      <c r="BH14" s="10"/>
      <c r="BI14" s="10"/>
      <c r="BJ14" s="42">
        <v>0</v>
      </c>
      <c r="BK14" s="42"/>
      <c r="BL14" s="42"/>
      <c r="BM14" s="42"/>
      <c r="BN14" s="10"/>
      <c r="BO14" s="10"/>
      <c r="BP14" s="10"/>
      <c r="BQ14" s="10"/>
      <c r="BR14" s="10"/>
      <c r="BS14" s="10"/>
      <c r="BT14" s="10"/>
      <c r="BU14" s="43"/>
      <c r="BV14" s="52">
        <f t="shared" si="1"/>
        <v>4131.1591536328579</v>
      </c>
      <c r="BW14" s="45">
        <f t="shared" si="2"/>
        <v>0</v>
      </c>
      <c r="BX14" s="46">
        <f t="shared" si="4"/>
        <v>4131.1591536328579</v>
      </c>
      <c r="BY14" s="46">
        <f t="shared" si="3"/>
        <v>4131.1591536328579</v>
      </c>
      <c r="BZ14" s="46" t="s">
        <v>63</v>
      </c>
      <c r="CA14" s="46" t="s">
        <v>76</v>
      </c>
      <c r="CB14" s="47" t="s">
        <v>77</v>
      </c>
      <c r="CC14" s="47" t="s">
        <v>148</v>
      </c>
    </row>
    <row r="15" spans="1:84" x14ac:dyDescent="0.3">
      <c r="A15" s="27">
        <v>12</v>
      </c>
      <c r="B15" s="9"/>
      <c r="C15" s="10">
        <v>3</v>
      </c>
      <c r="D15" s="10">
        <v>4</v>
      </c>
      <c r="E15" s="10"/>
      <c r="F15" s="10"/>
      <c r="G15" s="10"/>
      <c r="H15" s="10"/>
      <c r="I15" s="10"/>
      <c r="J15" s="10"/>
      <c r="K15" s="10"/>
      <c r="L15" s="10"/>
      <c r="M15" s="9"/>
      <c r="N15" s="10"/>
      <c r="O15" s="10">
        <v>1</v>
      </c>
      <c r="P15" s="10"/>
      <c r="Q15" s="10"/>
      <c r="R15" s="10"/>
      <c r="S15" s="10"/>
      <c r="T15" s="10"/>
      <c r="U15" s="10"/>
      <c r="V15" s="10"/>
      <c r="W15" s="39"/>
      <c r="X15" s="40">
        <f>1/3</f>
        <v>0.33333333333333331</v>
      </c>
      <c r="Y15" s="65">
        <v>38853</v>
      </c>
      <c r="Z15" s="43"/>
      <c r="AA15" s="43"/>
      <c r="AB15" s="43"/>
      <c r="AC15" s="43"/>
      <c r="AD15" s="43"/>
      <c r="AE15" s="43"/>
      <c r="AF15" s="43"/>
      <c r="AG15" s="27"/>
      <c r="AH15" s="41">
        <f t="shared" si="0"/>
        <v>1</v>
      </c>
      <c r="AI15" s="10">
        <v>1</v>
      </c>
      <c r="AJ15" s="10">
        <v>2.79</v>
      </c>
      <c r="AK15" s="11">
        <v>2.79</v>
      </c>
      <c r="AM15" s="10"/>
      <c r="AN15" s="10"/>
      <c r="AO15" s="10"/>
      <c r="AP15" s="10"/>
      <c r="AQ15" s="10"/>
      <c r="AR15" s="10"/>
      <c r="AS15" s="10"/>
      <c r="AT15" s="10"/>
      <c r="AU15" s="10"/>
      <c r="AV15" s="10"/>
      <c r="AW15" s="10">
        <v>283</v>
      </c>
      <c r="AX15" s="11">
        <v>283</v>
      </c>
      <c r="AZ15" s="10"/>
      <c r="BA15" s="10"/>
      <c r="BB15" s="10"/>
      <c r="BC15" s="10"/>
      <c r="BD15" s="10"/>
      <c r="BE15" s="10"/>
      <c r="BF15" s="10"/>
      <c r="BG15" s="10"/>
      <c r="BH15" s="10"/>
      <c r="BI15" s="10"/>
      <c r="BJ15" s="42">
        <v>0</v>
      </c>
      <c r="BK15" s="11">
        <v>2.79</v>
      </c>
      <c r="BL15" s="42"/>
      <c r="BM15" s="42"/>
      <c r="BN15" s="10"/>
      <c r="BO15" s="10"/>
      <c r="BP15" s="11">
        <v>283</v>
      </c>
      <c r="BQ15" s="10"/>
      <c r="BR15" s="10"/>
      <c r="BS15" s="10"/>
      <c r="BT15" s="10"/>
      <c r="BU15" s="43"/>
      <c r="BV15" s="52">
        <f t="shared" si="1"/>
        <v>3460.3076995353758</v>
      </c>
      <c r="BW15" s="46">
        <f t="shared" si="2"/>
        <v>1730.1538497676879</v>
      </c>
      <c r="BX15" s="46">
        <f t="shared" si="4"/>
        <v>5190.4615493030633</v>
      </c>
      <c r="BY15" s="46">
        <f t="shared" si="3"/>
        <v>5190.4615493030633</v>
      </c>
      <c r="BZ15" s="46" t="s">
        <v>63</v>
      </c>
      <c r="CA15" s="46" t="s">
        <v>76</v>
      </c>
      <c r="CB15" s="47" t="s">
        <v>78</v>
      </c>
      <c r="CC15" s="47" t="s">
        <v>148</v>
      </c>
    </row>
    <row r="16" spans="1:84" x14ac:dyDescent="0.3">
      <c r="A16" s="27">
        <v>13</v>
      </c>
      <c r="B16" s="9">
        <v>2</v>
      </c>
      <c r="C16" s="10">
        <v>3</v>
      </c>
      <c r="D16" s="10">
        <v>4</v>
      </c>
      <c r="E16" s="10"/>
      <c r="F16" s="10"/>
      <c r="G16" s="10"/>
      <c r="H16" s="10"/>
      <c r="I16" s="10"/>
      <c r="J16" s="10"/>
      <c r="K16" s="10"/>
      <c r="L16" s="10"/>
      <c r="M16" s="9"/>
      <c r="N16" s="10"/>
      <c r="O16" s="10"/>
      <c r="P16" s="10"/>
      <c r="Q16" s="10"/>
      <c r="R16" s="10"/>
      <c r="S16" s="10"/>
      <c r="T16" s="10"/>
      <c r="U16" s="10"/>
      <c r="V16" s="10"/>
      <c r="W16" s="39"/>
      <c r="X16" s="40">
        <f>IF(COUNTBLANK(N16:W16)=10,0,"calc")</f>
        <v>0</v>
      </c>
      <c r="Y16" s="65">
        <v>38856</v>
      </c>
      <c r="Z16" s="43"/>
      <c r="AA16" s="43"/>
      <c r="AB16" s="43"/>
      <c r="AC16" s="43"/>
      <c r="AD16" s="43"/>
      <c r="AE16" s="43"/>
      <c r="AF16" s="43"/>
      <c r="AG16" s="27"/>
      <c r="AH16" s="41">
        <f t="shared" si="0"/>
        <v>5</v>
      </c>
      <c r="AI16" s="10">
        <v>5</v>
      </c>
      <c r="AJ16" s="10">
        <v>3.22</v>
      </c>
      <c r="AK16" s="10">
        <v>2.94</v>
      </c>
      <c r="AL16" s="10">
        <v>2.85</v>
      </c>
      <c r="AM16" s="10">
        <v>2.06</v>
      </c>
      <c r="AN16" s="10">
        <v>1.74</v>
      </c>
      <c r="AO16" s="10"/>
      <c r="AP16" s="10"/>
      <c r="AQ16" s="10"/>
      <c r="AR16" s="10"/>
      <c r="AS16" s="10"/>
      <c r="AT16" s="10"/>
      <c r="AU16" s="10"/>
      <c r="AV16" s="10"/>
      <c r="AW16" s="10">
        <v>412</v>
      </c>
      <c r="AX16" s="10">
        <v>207</v>
      </c>
      <c r="AY16" s="10">
        <v>237</v>
      </c>
      <c r="AZ16" s="10">
        <v>250</v>
      </c>
      <c r="BA16" s="10">
        <v>234</v>
      </c>
      <c r="BB16" s="10"/>
      <c r="BC16" s="10"/>
      <c r="BD16" s="10"/>
      <c r="BE16" s="10"/>
      <c r="BF16" s="10"/>
      <c r="BG16" s="10"/>
      <c r="BH16" s="10"/>
      <c r="BI16" s="10"/>
      <c r="BJ16" s="42">
        <v>0</v>
      </c>
      <c r="BK16" s="42"/>
      <c r="BL16" s="42"/>
      <c r="BM16" s="42"/>
      <c r="BN16" s="10"/>
      <c r="BO16" s="10"/>
      <c r="BP16" s="10"/>
      <c r="BQ16" s="10"/>
      <c r="BR16" s="10"/>
      <c r="BS16" s="10"/>
      <c r="BT16" s="10"/>
      <c r="BU16" s="43"/>
      <c r="BV16" s="44">
        <f t="shared" si="1"/>
        <v>7661.8708084731607</v>
      </c>
      <c r="BW16" s="45">
        <f t="shared" si="2"/>
        <v>0</v>
      </c>
      <c r="BX16" s="45">
        <f t="shared" si="4"/>
        <v>7661.8708084731607</v>
      </c>
      <c r="BY16" s="46">
        <f t="shared" si="3"/>
        <v>7661.8708084731607</v>
      </c>
      <c r="BZ16" s="46" t="s">
        <v>61</v>
      </c>
      <c r="CA16" s="46" t="s">
        <v>79</v>
      </c>
      <c r="CB16" s="47" t="s">
        <v>80</v>
      </c>
      <c r="CC16" s="47" t="s">
        <v>151</v>
      </c>
    </row>
    <row r="17" spans="1:81" x14ac:dyDescent="0.3">
      <c r="A17" s="27">
        <v>14</v>
      </c>
      <c r="B17" s="9">
        <v>1</v>
      </c>
      <c r="C17" s="10">
        <v>3</v>
      </c>
      <c r="D17" s="10"/>
      <c r="E17" s="10"/>
      <c r="F17" s="10"/>
      <c r="G17" s="10">
        <v>4</v>
      </c>
      <c r="H17" s="10"/>
      <c r="I17" s="10"/>
      <c r="J17" s="10"/>
      <c r="K17" s="10"/>
      <c r="L17" s="10"/>
      <c r="M17" s="9"/>
      <c r="N17" s="10">
        <v>1</v>
      </c>
      <c r="O17" s="10">
        <v>2</v>
      </c>
      <c r="P17" s="10"/>
      <c r="Q17" s="10"/>
      <c r="R17" s="10">
        <v>2</v>
      </c>
      <c r="S17" s="10"/>
      <c r="T17" s="10"/>
      <c r="U17" s="10"/>
      <c r="V17" s="10"/>
      <c r="W17" s="39"/>
      <c r="X17" s="40">
        <v>1</v>
      </c>
      <c r="Y17" s="65">
        <v>38855</v>
      </c>
      <c r="Z17" s="43"/>
      <c r="AA17" s="43"/>
      <c r="AB17" s="43"/>
      <c r="AC17" s="43" t="s">
        <v>81</v>
      </c>
      <c r="AD17" s="43" t="s">
        <v>82</v>
      </c>
      <c r="AE17" s="43" t="s">
        <v>83</v>
      </c>
      <c r="AF17" s="43" t="s">
        <v>84</v>
      </c>
      <c r="AG17" s="27" t="s">
        <v>85</v>
      </c>
      <c r="AH17" s="41">
        <f t="shared" si="0"/>
        <v>2</v>
      </c>
      <c r="AI17" s="10">
        <v>1</v>
      </c>
      <c r="AJ17" s="10">
        <v>2.62</v>
      </c>
      <c r="AK17" s="10"/>
      <c r="AL17" s="10"/>
      <c r="AM17" s="10"/>
      <c r="AN17" s="10"/>
      <c r="AO17" s="10"/>
      <c r="AP17" s="10"/>
      <c r="AQ17" s="10"/>
      <c r="AR17" s="10"/>
      <c r="AS17" s="10"/>
      <c r="AT17" s="10"/>
      <c r="AU17" s="10"/>
      <c r="AV17" s="10"/>
      <c r="AW17" s="10">
        <v>242</v>
      </c>
      <c r="AX17" s="10"/>
      <c r="AY17" s="10"/>
      <c r="AZ17" s="10"/>
      <c r="BA17" s="10"/>
      <c r="BB17" s="10"/>
      <c r="BC17" s="10"/>
      <c r="BD17" s="10"/>
      <c r="BE17" s="10"/>
      <c r="BF17" s="10"/>
      <c r="BG17" s="10"/>
      <c r="BH17" s="10"/>
      <c r="BI17" s="10"/>
      <c r="BJ17" s="42">
        <v>1</v>
      </c>
      <c r="BK17" s="10">
        <v>3.21</v>
      </c>
      <c r="BL17" s="10"/>
      <c r="BM17" s="10"/>
      <c r="BN17" s="10"/>
      <c r="BO17" s="10"/>
      <c r="BP17" s="45">
        <f>76.858*BK17+63.945</f>
        <v>310.65917999999999</v>
      </c>
      <c r="BQ17" s="10"/>
      <c r="BR17" s="10"/>
      <c r="BS17" s="10"/>
      <c r="BT17" s="10"/>
      <c r="BU17" s="43"/>
      <c r="BV17" s="44">
        <f t="shared" si="1"/>
        <v>1304.6914909837576</v>
      </c>
      <c r="BW17" s="45">
        <f t="shared" si="2"/>
        <v>2514.1092026825399</v>
      </c>
      <c r="BX17" s="45">
        <f t="shared" si="4"/>
        <v>3818.8006936662978</v>
      </c>
      <c r="BY17" s="46">
        <f t="shared" si="3"/>
        <v>3818.8006936662978</v>
      </c>
      <c r="BZ17" s="46" t="s">
        <v>58</v>
      </c>
      <c r="CA17" s="46" t="s">
        <v>59</v>
      </c>
      <c r="CB17" s="47" t="s">
        <v>86</v>
      </c>
      <c r="CC17" s="47" t="s">
        <v>152</v>
      </c>
    </row>
    <row r="18" spans="1:81" x14ac:dyDescent="0.3">
      <c r="A18" s="27">
        <v>15</v>
      </c>
      <c r="B18" s="9">
        <v>1</v>
      </c>
      <c r="C18" s="10">
        <v>2</v>
      </c>
      <c r="D18" s="10"/>
      <c r="E18" s="10"/>
      <c r="F18" s="10"/>
      <c r="G18" s="10"/>
      <c r="H18" s="10"/>
      <c r="I18" s="10"/>
      <c r="J18" s="10"/>
      <c r="K18" s="10"/>
      <c r="L18" s="10"/>
      <c r="M18" s="9"/>
      <c r="N18" s="10"/>
      <c r="O18" s="10"/>
      <c r="P18" s="10"/>
      <c r="Q18" s="10"/>
      <c r="R18" s="10"/>
      <c r="S18" s="10"/>
      <c r="T18" s="10"/>
      <c r="U18" s="10"/>
      <c r="V18" s="10"/>
      <c r="W18" s="39">
        <v>1</v>
      </c>
      <c r="X18" s="40">
        <f>1/2</f>
        <v>0.5</v>
      </c>
      <c r="Y18" s="65">
        <v>38855</v>
      </c>
      <c r="Z18" s="43"/>
      <c r="AA18" s="43"/>
      <c r="AB18" s="43"/>
      <c r="AC18" s="43"/>
      <c r="AD18" s="43"/>
      <c r="AE18" s="43"/>
      <c r="AF18" s="43"/>
      <c r="AG18" s="27"/>
      <c r="AH18" s="41">
        <f t="shared" si="0"/>
        <v>2</v>
      </c>
      <c r="AI18" s="10">
        <v>2</v>
      </c>
      <c r="AJ18" s="10">
        <v>3.55</v>
      </c>
      <c r="AK18" s="10">
        <v>1.74</v>
      </c>
      <c r="AL18" s="10"/>
      <c r="AM18" s="10"/>
      <c r="AN18" s="10"/>
      <c r="AO18" s="10"/>
      <c r="AP18" s="10"/>
      <c r="AQ18" s="10"/>
      <c r="AR18" s="10"/>
      <c r="AS18" s="10"/>
      <c r="AT18" s="10"/>
      <c r="AU18" s="10"/>
      <c r="AV18" s="10"/>
      <c r="AW18" s="10">
        <v>335</v>
      </c>
      <c r="AX18" s="10">
        <v>180</v>
      </c>
      <c r="AY18" s="10"/>
      <c r="AZ18" s="10"/>
      <c r="BA18" s="10"/>
      <c r="BB18" s="10"/>
      <c r="BC18" s="10"/>
      <c r="BD18" s="10"/>
      <c r="BE18" s="10"/>
      <c r="BF18" s="10"/>
      <c r="BG18" s="10"/>
      <c r="BH18" s="10"/>
      <c r="BI18" s="10"/>
      <c r="BJ18" s="42">
        <v>0</v>
      </c>
      <c r="BK18" s="10"/>
      <c r="BL18" s="10"/>
      <c r="BM18" s="10"/>
      <c r="BN18" s="10"/>
      <c r="BO18" s="10"/>
      <c r="BP18" s="45"/>
      <c r="BQ18" s="10"/>
      <c r="BR18" s="10"/>
      <c r="BS18" s="10"/>
      <c r="BT18" s="10"/>
      <c r="BU18" s="43"/>
      <c r="BV18" s="44">
        <f t="shared" si="1"/>
        <v>3743.840284972855</v>
      </c>
      <c r="BW18" s="45">
        <f>((BK18^2*PI()*BP18)/4)+((BL18^2*PI()*BQ18)/4)+((BM18^2*PI()*BR18)/4)+((BN18^2*PI()*BS18)/4)</f>
        <v>0</v>
      </c>
      <c r="BX18" s="45">
        <f t="shared" si="4"/>
        <v>3743.840284972855</v>
      </c>
      <c r="BY18" s="46">
        <f t="shared" si="3"/>
        <v>3743.840284972855</v>
      </c>
      <c r="BZ18" s="46" t="s">
        <v>58</v>
      </c>
      <c r="CA18" s="46" t="s">
        <v>59</v>
      </c>
      <c r="CB18" s="47" t="s">
        <v>87</v>
      </c>
      <c r="CC18" s="47" t="s">
        <v>153</v>
      </c>
    </row>
    <row r="19" spans="1:81" x14ac:dyDescent="0.3">
      <c r="A19" s="27">
        <v>22</v>
      </c>
      <c r="B19" s="9">
        <v>14</v>
      </c>
      <c r="C19" s="10">
        <v>21</v>
      </c>
      <c r="D19" s="10">
        <v>23</v>
      </c>
      <c r="E19" s="10"/>
      <c r="F19" s="10"/>
      <c r="G19" s="10">
        <v>25</v>
      </c>
      <c r="H19" s="10"/>
      <c r="I19" s="10"/>
      <c r="J19" s="10"/>
      <c r="K19" s="10"/>
      <c r="L19" s="10"/>
      <c r="M19" s="9"/>
      <c r="N19" s="10">
        <v>12</v>
      </c>
      <c r="O19" s="10">
        <v>12</v>
      </c>
      <c r="P19" s="10"/>
      <c r="Q19" s="10"/>
      <c r="R19" s="10"/>
      <c r="S19" s="10"/>
      <c r="T19" s="10"/>
      <c r="U19" s="10"/>
      <c r="V19" s="10"/>
      <c r="W19" s="39"/>
      <c r="X19" s="40">
        <f>12/14</f>
        <v>0.8571428571428571</v>
      </c>
      <c r="Y19" s="65">
        <v>38855</v>
      </c>
      <c r="Z19" s="43" t="s">
        <v>88</v>
      </c>
      <c r="AA19" s="43" t="s">
        <v>89</v>
      </c>
      <c r="AB19" s="43"/>
      <c r="AC19" s="43" t="s">
        <v>90</v>
      </c>
      <c r="AD19" s="43"/>
      <c r="AE19" s="43"/>
      <c r="AF19" s="43" t="s">
        <v>91</v>
      </c>
      <c r="AG19" s="27" t="s">
        <v>92</v>
      </c>
      <c r="AH19" s="41">
        <f t="shared" si="0"/>
        <v>12</v>
      </c>
      <c r="AI19" s="10">
        <v>8</v>
      </c>
      <c r="AJ19" s="10">
        <v>3.05</v>
      </c>
      <c r="AK19" s="10">
        <v>2.69</v>
      </c>
      <c r="AL19" s="10">
        <v>2.0499999999999998</v>
      </c>
      <c r="AM19" s="10">
        <v>3.24</v>
      </c>
      <c r="AN19" s="10">
        <v>2.97</v>
      </c>
      <c r="AO19" s="10">
        <v>3.65</v>
      </c>
      <c r="AP19" s="10">
        <v>3.22</v>
      </c>
      <c r="AQ19" s="10">
        <v>2.0099999999999998</v>
      </c>
      <c r="AR19" s="11">
        <f>AVERAGE(AJ19:AQ19)</f>
        <v>2.8600000000000003</v>
      </c>
      <c r="AS19" s="10"/>
      <c r="AT19" s="10"/>
      <c r="AU19" s="10"/>
      <c r="AV19" s="10"/>
      <c r="AW19" s="10">
        <v>309</v>
      </c>
      <c r="AX19" s="10">
        <v>334</v>
      </c>
      <c r="AY19" s="10">
        <v>276</v>
      </c>
      <c r="AZ19" s="10">
        <v>387</v>
      </c>
      <c r="BA19" s="10">
        <v>351</v>
      </c>
      <c r="BB19" s="10">
        <v>261</v>
      </c>
      <c r="BC19" s="10">
        <v>387</v>
      </c>
      <c r="BD19" s="10">
        <v>266</v>
      </c>
      <c r="BE19" s="11">
        <f>AVERAGE(AX19:BD19)</f>
        <v>323.14285714285717</v>
      </c>
      <c r="BF19" s="10"/>
      <c r="BG19" s="10"/>
      <c r="BH19" s="10"/>
      <c r="BI19" s="10"/>
      <c r="BJ19" s="42">
        <v>4</v>
      </c>
      <c r="BK19" s="10">
        <v>2.17</v>
      </c>
      <c r="BL19" s="10">
        <v>3.44</v>
      </c>
      <c r="BM19" s="10">
        <v>3.55</v>
      </c>
      <c r="BN19" s="10">
        <v>2.9</v>
      </c>
      <c r="BO19" s="11">
        <f>AVERAGE(BK19:BN19)</f>
        <v>3.0150000000000001</v>
      </c>
      <c r="BP19" s="45">
        <f>76.858*BK19+63.945</f>
        <v>230.72685999999999</v>
      </c>
      <c r="BQ19" s="45">
        <f>76.858*BL19+63.945</f>
        <v>328.33652000000001</v>
      </c>
      <c r="BR19" s="45">
        <f>76.858*BM19+63.945</f>
        <v>336.79090000000002</v>
      </c>
      <c r="BS19" s="45">
        <f>76.858*BN19+63.945</f>
        <v>286.83320000000003</v>
      </c>
      <c r="BT19" s="46">
        <f>AVERAGE(BP19:BS19)</f>
        <v>295.67187000000001</v>
      </c>
      <c r="BU19" s="43"/>
      <c r="BV19" s="52">
        <f>((AJ19^2*PI()*AW19)/4)+((AK19^2*PI()*AX19)/4)+((AL19^2*PI()*AY19)/4)+((AM19^2*PI()*AZ19)/4)+((AN19^2*PI()*BA19)/4)+((AO19^2*PI()*BB19)/4)+((AP19^2*PI()*BC19)/4)+((AQ19^2*PI()*BD19)/4)+((AR19^2*PI()*BE19)/4)+((AS19^2*PI()*BF19)/4)+((AT19^2*PI()*BG19)/4)+((AU19^2*PI()*BH19)/4)+((AV19^2*PI()*BI19)/4)</f>
        <v>19491.631654786397</v>
      </c>
      <c r="BW19" s="46">
        <f>((BK19^2*PI()*BP19)/4)+((BL19^2*PI()*BQ19)/4)+((BM19^2*PI()*BR19)/4)+((BN19^2*PI()*BS19)/4)+((BO19^2*PI()*BT19)/4)</f>
        <v>11243.973034802792</v>
      </c>
      <c r="BX19" s="46">
        <f t="shared" si="4"/>
        <v>30735.604689589189</v>
      </c>
      <c r="BY19" s="46">
        <f t="shared" si="3"/>
        <v>30735.604689589189</v>
      </c>
      <c r="BZ19" s="46" t="s">
        <v>63</v>
      </c>
      <c r="CA19" s="46" t="s">
        <v>64</v>
      </c>
      <c r="CB19" s="47" t="s">
        <v>93</v>
      </c>
      <c r="CC19" s="47" t="s">
        <v>148</v>
      </c>
    </row>
    <row r="20" spans="1:81" x14ac:dyDescent="0.3">
      <c r="A20" s="27">
        <v>23</v>
      </c>
      <c r="B20" s="9">
        <v>5</v>
      </c>
      <c r="C20" s="10"/>
      <c r="D20" s="10">
        <v>6</v>
      </c>
      <c r="E20" s="10"/>
      <c r="F20" s="10"/>
      <c r="G20" s="10">
        <v>6</v>
      </c>
      <c r="H20" s="10"/>
      <c r="I20" s="10"/>
      <c r="J20" s="10"/>
      <c r="K20" s="10"/>
      <c r="L20" s="10"/>
      <c r="M20" s="9"/>
      <c r="N20" s="10"/>
      <c r="O20" s="10"/>
      <c r="P20" s="10">
        <v>1</v>
      </c>
      <c r="Q20" s="10"/>
      <c r="R20" s="10">
        <v>3</v>
      </c>
      <c r="S20" s="10"/>
      <c r="T20" s="10"/>
      <c r="U20" s="10"/>
      <c r="V20" s="10"/>
      <c r="W20" s="39"/>
      <c r="X20" s="40">
        <f>3/5</f>
        <v>0.6</v>
      </c>
      <c r="Y20" s="65">
        <v>38855</v>
      </c>
      <c r="Z20" s="43"/>
      <c r="AA20" s="43"/>
      <c r="AB20" s="43"/>
      <c r="AC20" s="43"/>
      <c r="AD20" s="43"/>
      <c r="AE20" s="43" t="s">
        <v>94</v>
      </c>
      <c r="AF20" s="43"/>
      <c r="AG20" s="27"/>
      <c r="AH20" s="41">
        <f t="shared" si="0"/>
        <v>3</v>
      </c>
      <c r="AI20" s="10">
        <v>3</v>
      </c>
      <c r="AJ20" s="10">
        <v>3.29</v>
      </c>
      <c r="AK20" s="10">
        <v>2.66</v>
      </c>
      <c r="AL20" s="10">
        <v>3.08</v>
      </c>
      <c r="AM20" s="10"/>
      <c r="AN20" s="10"/>
      <c r="AO20" s="10"/>
      <c r="AP20" s="10"/>
      <c r="AQ20" s="10"/>
      <c r="AR20" s="10"/>
      <c r="AS20" s="10"/>
      <c r="AT20" s="10"/>
      <c r="AU20" s="10"/>
      <c r="AV20" s="10"/>
      <c r="AW20" s="10">
        <v>283</v>
      </c>
      <c r="AX20" s="10">
        <v>292</v>
      </c>
      <c r="AY20" s="10">
        <v>335</v>
      </c>
      <c r="AZ20" s="10"/>
      <c r="BA20" s="10"/>
      <c r="BB20" s="10"/>
      <c r="BC20" s="10"/>
      <c r="BD20" s="10"/>
      <c r="BE20" s="10"/>
      <c r="BF20" s="10"/>
      <c r="BG20" s="10"/>
      <c r="BH20" s="10"/>
      <c r="BI20" s="10"/>
      <c r="BJ20" s="42">
        <v>0</v>
      </c>
      <c r="BK20" s="11">
        <f>AVERAGE(AJ20:AL20)</f>
        <v>3.0100000000000002</v>
      </c>
      <c r="BL20" s="11">
        <f>AVERAGE(AJ20:AL20)</f>
        <v>3.0100000000000002</v>
      </c>
      <c r="BM20" s="10"/>
      <c r="BN20" s="10"/>
      <c r="BO20" s="10"/>
      <c r="BP20" s="46">
        <f>AVERAGE(AW20:AY20)</f>
        <v>303.33333333333331</v>
      </c>
      <c r="BQ20" s="46">
        <f>AVERAGE(AW20:AY20)</f>
        <v>303.33333333333331</v>
      </c>
      <c r="BR20" s="10"/>
      <c r="BS20" s="10"/>
      <c r="BT20" s="10"/>
      <c r="BU20" s="43"/>
      <c r="BV20" s="44">
        <f t="shared" si="1"/>
        <v>6524.4906462027375</v>
      </c>
      <c r="BW20" s="46">
        <f t="shared" si="2"/>
        <v>4316.910112786315</v>
      </c>
      <c r="BX20" s="46">
        <f t="shared" si="4"/>
        <v>10841.400758989053</v>
      </c>
      <c r="BY20" s="46">
        <f t="shared" si="3"/>
        <v>10841.400758989053</v>
      </c>
      <c r="BZ20" s="46" t="s">
        <v>63</v>
      </c>
      <c r="CA20" s="46" t="s">
        <v>64</v>
      </c>
      <c r="CB20" s="47" t="s">
        <v>95</v>
      </c>
      <c r="CC20" s="47" t="s">
        <v>148</v>
      </c>
    </row>
    <row r="21" spans="1:81" x14ac:dyDescent="0.3">
      <c r="A21" s="27">
        <v>24</v>
      </c>
      <c r="B21" s="9">
        <v>3</v>
      </c>
      <c r="C21" s="10">
        <v>5</v>
      </c>
      <c r="D21" s="10"/>
      <c r="E21" s="10"/>
      <c r="F21" s="10"/>
      <c r="G21" s="10"/>
      <c r="H21" s="10"/>
      <c r="I21" s="10"/>
      <c r="J21" s="10"/>
      <c r="K21" s="10"/>
      <c r="L21" s="10"/>
      <c r="M21" s="9"/>
      <c r="N21" s="9"/>
      <c r="O21" s="10"/>
      <c r="P21" s="10"/>
      <c r="Q21" s="10"/>
      <c r="R21" s="10"/>
      <c r="S21" s="10"/>
      <c r="T21" s="10">
        <v>3</v>
      </c>
      <c r="U21" s="10"/>
      <c r="V21" s="10"/>
      <c r="W21" s="39"/>
      <c r="X21" s="40">
        <f>3/5</f>
        <v>0.6</v>
      </c>
      <c r="Y21" s="65">
        <v>38855</v>
      </c>
      <c r="Z21" s="43"/>
      <c r="AA21" s="43"/>
      <c r="AB21" s="43"/>
      <c r="AC21" s="43"/>
      <c r="AD21" s="43"/>
      <c r="AE21" s="43"/>
      <c r="AF21" s="43"/>
      <c r="AG21" s="27"/>
      <c r="AH21" s="41">
        <f t="shared" si="0"/>
        <v>4</v>
      </c>
      <c r="AI21" s="10">
        <v>3</v>
      </c>
      <c r="AJ21" s="10">
        <v>2.12</v>
      </c>
      <c r="AK21" s="10">
        <v>2.77</v>
      </c>
      <c r="AL21" s="10">
        <v>1.63</v>
      </c>
      <c r="AM21" s="10"/>
      <c r="AN21" s="10"/>
      <c r="AO21" s="10"/>
      <c r="AP21" s="10"/>
      <c r="AQ21" s="10"/>
      <c r="AR21" s="10"/>
      <c r="AS21" s="10"/>
      <c r="AT21" s="10"/>
      <c r="AU21" s="10"/>
      <c r="AV21" s="10"/>
      <c r="AW21" s="10">
        <v>303</v>
      </c>
      <c r="AX21" s="10">
        <v>270</v>
      </c>
      <c r="AY21" s="10">
        <v>230</v>
      </c>
      <c r="AZ21" s="10"/>
      <c r="BA21" s="10"/>
      <c r="BB21" s="10"/>
      <c r="BC21" s="10"/>
      <c r="BD21" s="10"/>
      <c r="BE21" s="10"/>
      <c r="BF21" s="10"/>
      <c r="BG21" s="10"/>
      <c r="BH21" s="10"/>
      <c r="BI21" s="10"/>
      <c r="BJ21" s="10">
        <v>1</v>
      </c>
      <c r="BK21" s="11">
        <f>AVERAGE(AJ21:AL21)</f>
        <v>2.1733333333333333</v>
      </c>
      <c r="BL21" s="11">
        <f>AVERAGE(AJ21:AL21)</f>
        <v>2.1733333333333333</v>
      </c>
      <c r="BM21" s="10"/>
      <c r="BN21" s="10"/>
      <c r="BO21" s="10"/>
      <c r="BP21" s="46">
        <f>AVERAGE(AW21:AY21)</f>
        <v>267.66666666666669</v>
      </c>
      <c r="BQ21" s="46">
        <f>AVERAGE(AW21:AY21)</f>
        <v>267.66666666666669</v>
      </c>
      <c r="BR21" s="10"/>
      <c r="BS21" s="10"/>
      <c r="BT21" s="10"/>
      <c r="BU21" s="43" t="s">
        <v>96</v>
      </c>
      <c r="BV21" s="44">
        <f t="shared" si="1"/>
        <v>3176.6003630065406</v>
      </c>
      <c r="BW21" s="46">
        <f t="shared" si="2"/>
        <v>1985.9433213695245</v>
      </c>
      <c r="BX21" s="46">
        <f t="shared" si="4"/>
        <v>5162.5436843760654</v>
      </c>
      <c r="BY21" s="46">
        <f t="shared" si="3"/>
        <v>5162.5436843760654</v>
      </c>
      <c r="BZ21" s="46" t="s">
        <v>63</v>
      </c>
      <c r="CA21" s="46" t="s">
        <v>64</v>
      </c>
      <c r="CB21" s="47" t="s">
        <v>95</v>
      </c>
      <c r="CC21" s="47" t="s">
        <v>148</v>
      </c>
    </row>
    <row r="22" spans="1:81" x14ac:dyDescent="0.3">
      <c r="A22" s="27">
        <v>25</v>
      </c>
      <c r="B22" s="9">
        <v>1</v>
      </c>
      <c r="C22" s="10">
        <v>3</v>
      </c>
      <c r="D22" s="10"/>
      <c r="E22" s="10"/>
      <c r="F22" s="10"/>
      <c r="G22" s="10">
        <v>3</v>
      </c>
      <c r="H22" s="10"/>
      <c r="I22" s="10"/>
      <c r="J22" s="10"/>
      <c r="K22" s="10"/>
      <c r="L22" s="10"/>
      <c r="M22" s="9"/>
      <c r="N22" s="10"/>
      <c r="O22" s="10"/>
      <c r="P22" s="10"/>
      <c r="Q22" s="10"/>
      <c r="R22" s="10">
        <v>1</v>
      </c>
      <c r="S22" s="10"/>
      <c r="T22" s="10"/>
      <c r="U22" s="10"/>
      <c r="V22" s="10"/>
      <c r="W22" s="39"/>
      <c r="X22" s="40">
        <f>1/3</f>
        <v>0.33333333333333331</v>
      </c>
      <c r="Y22" s="65" t="s">
        <v>66</v>
      </c>
      <c r="Z22" s="43"/>
      <c r="AA22" s="43"/>
      <c r="AB22" s="43"/>
      <c r="AC22" s="43" t="s">
        <v>97</v>
      </c>
      <c r="AD22" s="43" t="s">
        <v>97</v>
      </c>
      <c r="AE22" s="43"/>
      <c r="AF22" s="43"/>
      <c r="AG22" s="27"/>
      <c r="AH22" s="41">
        <f t="shared" si="0"/>
        <v>2</v>
      </c>
      <c r="AI22" s="10">
        <v>1</v>
      </c>
      <c r="AJ22" s="10">
        <v>1.68</v>
      </c>
      <c r="AK22" s="11">
        <v>1.68</v>
      </c>
      <c r="AL22" s="10"/>
      <c r="AM22" s="10"/>
      <c r="AN22" s="10"/>
      <c r="AO22" s="10"/>
      <c r="AP22" s="10"/>
      <c r="AQ22" s="10"/>
      <c r="AR22" s="10"/>
      <c r="AS22" s="10"/>
      <c r="AT22" s="10"/>
      <c r="AU22" s="10"/>
      <c r="AV22" s="10"/>
      <c r="AW22" s="10">
        <v>113</v>
      </c>
      <c r="AX22" s="11">
        <v>113</v>
      </c>
      <c r="AY22" s="10"/>
      <c r="AZ22" s="10"/>
      <c r="BA22" s="10"/>
      <c r="BB22" s="10"/>
      <c r="BC22" s="10"/>
      <c r="BD22" s="10"/>
      <c r="BE22" s="10"/>
      <c r="BF22" s="10"/>
      <c r="BG22" s="10"/>
      <c r="BH22" s="10"/>
      <c r="BI22" s="10"/>
      <c r="BJ22" s="10">
        <v>1</v>
      </c>
      <c r="BK22" s="10">
        <v>2.65</v>
      </c>
      <c r="BL22" s="10"/>
      <c r="BM22" s="10"/>
      <c r="BN22" s="10"/>
      <c r="BO22" s="10"/>
      <c r="BP22" s="45">
        <f>76.858*BK22+63.945</f>
        <v>267.61869999999999</v>
      </c>
      <c r="BQ22" s="10"/>
      <c r="BR22" s="10"/>
      <c r="BS22" s="10"/>
      <c r="BT22" s="10"/>
      <c r="BU22" s="43"/>
      <c r="BV22" s="52">
        <f t="shared" si="1"/>
        <v>500.9759574602885</v>
      </c>
      <c r="BW22" s="45">
        <f t="shared" si="2"/>
        <v>1476.0398610937821</v>
      </c>
      <c r="BX22" s="46">
        <f t="shared" si="4"/>
        <v>1977.0158185540706</v>
      </c>
      <c r="BY22" s="46">
        <f t="shared" si="3"/>
        <v>1977.0158185540706</v>
      </c>
      <c r="BZ22" s="46" t="s">
        <v>63</v>
      </c>
      <c r="CA22" s="46" t="s">
        <v>76</v>
      </c>
      <c r="CB22" s="47" t="s">
        <v>98</v>
      </c>
      <c r="CC22" s="47" t="s">
        <v>148</v>
      </c>
    </row>
    <row r="23" spans="1:81" x14ac:dyDescent="0.3">
      <c r="A23" s="27">
        <v>26</v>
      </c>
      <c r="B23" s="9">
        <v>3</v>
      </c>
      <c r="C23" s="10"/>
      <c r="D23" s="10"/>
      <c r="E23" s="10"/>
      <c r="F23" s="10"/>
      <c r="G23" s="10">
        <v>3</v>
      </c>
      <c r="H23" s="10"/>
      <c r="I23" s="10"/>
      <c r="J23" s="10"/>
      <c r="K23" s="10"/>
      <c r="L23" s="10"/>
      <c r="M23" s="9"/>
      <c r="N23" s="10"/>
      <c r="O23" s="10"/>
      <c r="P23" s="10"/>
      <c r="Q23" s="10"/>
      <c r="R23" s="10"/>
      <c r="S23" s="10"/>
      <c r="T23" s="10"/>
      <c r="U23" s="10"/>
      <c r="V23" s="10"/>
      <c r="W23" s="39"/>
      <c r="X23" s="40">
        <f>1/3</f>
        <v>0.33333333333333331</v>
      </c>
      <c r="Y23" s="65" t="s">
        <v>66</v>
      </c>
      <c r="Z23" s="43"/>
      <c r="AA23" s="43"/>
      <c r="AB23" s="43"/>
      <c r="AC23" s="43"/>
      <c r="AD23" s="43"/>
      <c r="AE23" s="43"/>
      <c r="AF23" s="43"/>
      <c r="AG23" s="27"/>
      <c r="AH23" s="41">
        <f t="shared" si="0"/>
        <v>3</v>
      </c>
      <c r="AI23" s="10">
        <v>2</v>
      </c>
      <c r="AJ23" s="10">
        <v>2.88</v>
      </c>
      <c r="AK23" s="10">
        <v>3.05</v>
      </c>
      <c r="AL23" s="10"/>
      <c r="AM23" s="10"/>
      <c r="AN23" s="10"/>
      <c r="AO23" s="10"/>
      <c r="AP23" s="10"/>
      <c r="AQ23" s="10"/>
      <c r="AR23" s="10"/>
      <c r="AS23" s="10"/>
      <c r="AT23" s="10"/>
      <c r="AU23" s="10"/>
      <c r="AV23" s="10"/>
      <c r="AW23" s="10">
        <v>125</v>
      </c>
      <c r="AX23" s="10">
        <v>153</v>
      </c>
      <c r="AY23" s="10"/>
      <c r="AZ23" s="10"/>
      <c r="BA23" s="10"/>
      <c r="BB23" s="10"/>
      <c r="BC23" s="10"/>
      <c r="BD23" s="10"/>
      <c r="BE23" s="10"/>
      <c r="BF23" s="10"/>
      <c r="BG23" s="10"/>
      <c r="BH23" s="10"/>
      <c r="BI23" s="10"/>
      <c r="BJ23" s="10">
        <v>1</v>
      </c>
      <c r="BK23" s="10">
        <v>3</v>
      </c>
      <c r="BL23" s="10"/>
      <c r="BM23" s="10"/>
      <c r="BN23" s="10"/>
      <c r="BO23" s="10"/>
      <c r="BP23" s="45">
        <f>76.858*BK23+63.945</f>
        <v>294.51900000000001</v>
      </c>
      <c r="BQ23" s="10"/>
      <c r="BR23" s="10"/>
      <c r="BS23" s="10"/>
      <c r="BT23" s="10"/>
      <c r="BU23" s="43"/>
      <c r="BV23" s="44">
        <f t="shared" si="1"/>
        <v>1932.1442773062026</v>
      </c>
      <c r="BW23" s="45">
        <f t="shared" si="2"/>
        <v>2081.8321351708778</v>
      </c>
      <c r="BX23" s="45">
        <f t="shared" si="4"/>
        <v>4013.9764124770804</v>
      </c>
      <c r="BY23" s="46">
        <f t="shared" si="3"/>
        <v>4013.9764124770804</v>
      </c>
      <c r="BZ23" s="46" t="s">
        <v>61</v>
      </c>
      <c r="CA23" s="46" t="s">
        <v>99</v>
      </c>
      <c r="CB23" s="47" t="s">
        <v>100</v>
      </c>
      <c r="CC23" s="47" t="s">
        <v>148</v>
      </c>
    </row>
    <row r="24" spans="1:81" x14ac:dyDescent="0.3">
      <c r="A24" s="27">
        <v>27</v>
      </c>
      <c r="B24" s="49">
        <v>2</v>
      </c>
      <c r="C24" s="9"/>
      <c r="D24" s="9"/>
      <c r="E24" s="9"/>
      <c r="F24" s="9"/>
      <c r="G24" s="9"/>
      <c r="H24" s="9"/>
      <c r="I24" s="9"/>
      <c r="J24" s="9"/>
      <c r="K24" s="9"/>
      <c r="L24" s="9"/>
      <c r="M24" s="9"/>
      <c r="N24" s="49"/>
      <c r="O24" s="37"/>
      <c r="P24" s="37"/>
      <c r="Q24" s="37"/>
      <c r="R24" s="37">
        <v>1</v>
      </c>
      <c r="S24" s="37"/>
      <c r="T24" s="37"/>
      <c r="U24" s="37"/>
      <c r="V24" s="37"/>
      <c r="W24" s="38"/>
      <c r="X24" s="40">
        <f>1/2</f>
        <v>0.5</v>
      </c>
      <c r="Y24" s="65" t="s">
        <v>66</v>
      </c>
      <c r="Z24" s="27"/>
      <c r="AA24" s="27"/>
      <c r="AB24" s="27"/>
      <c r="AC24" s="27"/>
      <c r="AD24" s="27"/>
      <c r="AE24" s="27"/>
      <c r="AF24" s="27"/>
      <c r="AG24" s="27" t="s">
        <v>101</v>
      </c>
      <c r="AH24" s="41">
        <f t="shared" si="0"/>
        <v>3</v>
      </c>
      <c r="AI24" s="9">
        <v>2</v>
      </c>
      <c r="AJ24" s="10">
        <v>2.19</v>
      </c>
      <c r="AK24" s="51"/>
      <c r="AL24" s="10"/>
      <c r="AM24" s="10"/>
      <c r="AN24" s="10"/>
      <c r="AO24" s="10"/>
      <c r="AP24" s="10"/>
      <c r="AQ24" s="10"/>
      <c r="AR24" s="10"/>
      <c r="AS24" s="10"/>
      <c r="AT24" s="10"/>
      <c r="AU24" s="10"/>
      <c r="AV24" s="10"/>
      <c r="AW24" s="10">
        <v>220</v>
      </c>
      <c r="AX24" s="51"/>
      <c r="AY24" s="10"/>
      <c r="AZ24" s="10"/>
      <c r="BA24" s="10"/>
      <c r="BB24" s="10"/>
      <c r="BC24" s="10"/>
      <c r="BD24" s="10"/>
      <c r="BE24" s="10"/>
      <c r="BF24" s="10"/>
      <c r="BG24" s="10"/>
      <c r="BH24" s="10"/>
      <c r="BI24" s="10"/>
      <c r="BJ24" s="10">
        <v>1</v>
      </c>
      <c r="BK24" s="10">
        <v>0.95</v>
      </c>
      <c r="BL24" s="10"/>
      <c r="BM24" s="10"/>
      <c r="BN24" s="10"/>
      <c r="BO24" s="10"/>
      <c r="BP24" s="45">
        <f>76.858*BK24+63.945</f>
        <v>136.96010000000001</v>
      </c>
      <c r="BQ24" s="10"/>
      <c r="BR24" s="10"/>
      <c r="BS24" s="10"/>
      <c r="BT24" s="10"/>
      <c r="BU24" s="43"/>
      <c r="BV24" s="52">
        <f t="shared" si="1"/>
        <v>828.70658892351037</v>
      </c>
      <c r="BW24" s="45">
        <f t="shared" si="2"/>
        <v>97.0803104263546</v>
      </c>
      <c r="BX24" s="46">
        <f t="shared" si="4"/>
        <v>925.78689934986494</v>
      </c>
      <c r="BY24" s="46">
        <f t="shared" si="3"/>
        <v>925.78689934986494</v>
      </c>
      <c r="BZ24" s="46" t="s">
        <v>63</v>
      </c>
      <c r="CA24" s="46" t="s">
        <v>79</v>
      </c>
      <c r="CB24" s="47" t="s">
        <v>102</v>
      </c>
      <c r="CC24" s="47" t="s">
        <v>154</v>
      </c>
    </row>
    <row r="25" spans="1:81" x14ac:dyDescent="0.3">
      <c r="A25" s="27">
        <v>30</v>
      </c>
      <c r="B25" s="9">
        <v>1</v>
      </c>
      <c r="C25" s="9"/>
      <c r="D25" s="9"/>
      <c r="E25" s="9"/>
      <c r="F25" s="9"/>
      <c r="G25" s="9">
        <v>1</v>
      </c>
      <c r="H25" s="9"/>
      <c r="I25" s="9"/>
      <c r="J25" s="9"/>
      <c r="K25" s="9"/>
      <c r="L25" s="9"/>
      <c r="M25" s="9"/>
      <c r="N25" s="37"/>
      <c r="O25" s="37"/>
      <c r="P25" s="37"/>
      <c r="Q25" s="37"/>
      <c r="R25" s="37">
        <v>1</v>
      </c>
      <c r="S25" s="37"/>
      <c r="T25" s="37"/>
      <c r="U25" s="37"/>
      <c r="V25" s="37"/>
      <c r="W25" s="38"/>
      <c r="X25" s="40">
        <f>1/1</f>
        <v>1</v>
      </c>
      <c r="Y25" s="65" t="s">
        <v>66</v>
      </c>
      <c r="Z25" s="27"/>
      <c r="AA25" s="27"/>
      <c r="AB25" s="27"/>
      <c r="AC25" s="27"/>
      <c r="AD25" s="27"/>
      <c r="AE25" s="27"/>
      <c r="AF25" s="27"/>
      <c r="AG25" s="27"/>
      <c r="AH25" s="41">
        <f t="shared" si="0"/>
        <v>1</v>
      </c>
      <c r="AI25" s="10">
        <v>1</v>
      </c>
      <c r="AJ25" s="10">
        <v>3.18</v>
      </c>
      <c r="AK25" s="10"/>
      <c r="AL25" s="10"/>
      <c r="AM25" s="10"/>
      <c r="AN25" s="10"/>
      <c r="AO25" s="10"/>
      <c r="AP25" s="10"/>
      <c r="AQ25" s="10"/>
      <c r="AR25" s="10"/>
      <c r="AS25" s="10"/>
      <c r="AT25" s="10"/>
      <c r="AU25" s="10"/>
      <c r="AV25" s="10"/>
      <c r="AW25" s="10">
        <v>104</v>
      </c>
      <c r="AX25" s="10"/>
      <c r="AY25" s="10"/>
      <c r="AZ25" s="10"/>
      <c r="BA25" s="10"/>
      <c r="BB25" s="10"/>
      <c r="BC25" s="10"/>
      <c r="BD25" s="10"/>
      <c r="BE25" s="10"/>
      <c r="BF25" s="10"/>
      <c r="BG25" s="10"/>
      <c r="BH25" s="10"/>
      <c r="BI25" s="10"/>
      <c r="BJ25" s="10"/>
      <c r="BK25" s="10"/>
      <c r="BL25" s="10"/>
      <c r="BM25" s="10"/>
      <c r="BN25" s="10"/>
      <c r="BO25" s="10"/>
      <c r="BP25" s="45"/>
      <c r="BQ25" s="10"/>
      <c r="BR25" s="10"/>
      <c r="BS25" s="10"/>
      <c r="BT25" s="10"/>
      <c r="BU25" s="43"/>
      <c r="BV25" s="44">
        <f t="shared" si="1"/>
        <v>825.99508030419702</v>
      </c>
      <c r="BW25" s="45">
        <f t="shared" si="2"/>
        <v>0</v>
      </c>
      <c r="BX25" s="45">
        <f t="shared" ref="BX25:BX32" si="5">BV25+BW25</f>
        <v>825.99508030419702</v>
      </c>
      <c r="BY25" s="46">
        <f t="shared" si="3"/>
        <v>825.99508030419702</v>
      </c>
      <c r="BZ25" s="46" t="s">
        <v>58</v>
      </c>
      <c r="CA25" s="46" t="s">
        <v>59</v>
      </c>
      <c r="CB25" s="47" t="s">
        <v>103</v>
      </c>
      <c r="CC25" s="47" t="s">
        <v>151</v>
      </c>
    </row>
    <row r="26" spans="1:81" x14ac:dyDescent="0.3">
      <c r="A26" s="27">
        <v>31</v>
      </c>
      <c r="B26" s="9">
        <v>1</v>
      </c>
      <c r="C26" s="10"/>
      <c r="D26" s="10"/>
      <c r="E26" s="10"/>
      <c r="F26" s="10"/>
      <c r="G26" s="10"/>
      <c r="H26" s="10"/>
      <c r="I26" s="10">
        <v>1</v>
      </c>
      <c r="J26" s="10"/>
      <c r="K26" s="10"/>
      <c r="L26" s="10"/>
      <c r="M26" s="9"/>
      <c r="N26" s="10"/>
      <c r="O26" s="10"/>
      <c r="P26" s="10"/>
      <c r="Q26" s="10"/>
      <c r="R26" s="10"/>
      <c r="S26" s="10"/>
      <c r="T26" s="10">
        <v>1</v>
      </c>
      <c r="U26" s="10"/>
      <c r="V26" s="10"/>
      <c r="W26" s="39"/>
      <c r="X26" s="40">
        <f>1/1</f>
        <v>1</v>
      </c>
      <c r="Y26" s="65">
        <v>38855</v>
      </c>
      <c r="Z26" s="43"/>
      <c r="AA26" s="43"/>
      <c r="AB26" s="43"/>
      <c r="AC26" s="43"/>
      <c r="AD26" s="43"/>
      <c r="AE26" s="43"/>
      <c r="AF26" s="43"/>
      <c r="AG26" s="27"/>
      <c r="AH26" s="41">
        <f t="shared" si="0"/>
        <v>1</v>
      </c>
      <c r="AI26" s="10">
        <v>1</v>
      </c>
      <c r="AJ26" s="10">
        <v>2.1800000000000002</v>
      </c>
      <c r="AK26" s="10"/>
      <c r="AL26" s="10"/>
      <c r="AM26" s="10"/>
      <c r="AN26" s="10"/>
      <c r="AO26" s="10"/>
      <c r="AP26" s="10"/>
      <c r="AQ26" s="10"/>
      <c r="AR26" s="10"/>
      <c r="AS26" s="10"/>
      <c r="AT26" s="10"/>
      <c r="AU26" s="10"/>
      <c r="AV26" s="10"/>
      <c r="AW26" s="10">
        <v>123</v>
      </c>
      <c r="AX26" s="10"/>
      <c r="AY26" s="10"/>
      <c r="AZ26" s="10"/>
      <c r="BA26" s="10"/>
      <c r="BB26" s="10"/>
      <c r="BC26" s="10"/>
      <c r="BD26" s="10"/>
      <c r="BE26" s="10"/>
      <c r="BF26" s="10"/>
      <c r="BG26" s="10"/>
      <c r="BH26" s="10"/>
      <c r="BI26" s="10"/>
      <c r="BJ26" s="10"/>
      <c r="BK26" s="10"/>
      <c r="BL26" s="10"/>
      <c r="BM26" s="10"/>
      <c r="BN26" s="10"/>
      <c r="BO26" s="10"/>
      <c r="BP26" s="45"/>
      <c r="BQ26" s="10"/>
      <c r="BR26" s="10"/>
      <c r="BS26" s="10"/>
      <c r="BT26" s="10"/>
      <c r="BU26" s="43"/>
      <c r="BV26" s="44">
        <f t="shared" si="1"/>
        <v>459.10072650279415</v>
      </c>
      <c r="BW26" s="45">
        <f t="shared" si="2"/>
        <v>0</v>
      </c>
      <c r="BX26" s="45">
        <f t="shared" si="5"/>
        <v>459.10072650279415</v>
      </c>
      <c r="BY26" s="46">
        <f t="shared" si="3"/>
        <v>459.10072650279415</v>
      </c>
      <c r="BZ26" s="46" t="s">
        <v>58</v>
      </c>
      <c r="CA26" s="46" t="s">
        <v>59</v>
      </c>
      <c r="CB26" s="47" t="s">
        <v>103</v>
      </c>
      <c r="CC26" s="47" t="s">
        <v>151</v>
      </c>
    </row>
    <row r="27" spans="1:81" x14ac:dyDescent="0.3">
      <c r="A27" s="27">
        <v>33</v>
      </c>
      <c r="B27" s="9">
        <v>2</v>
      </c>
      <c r="C27" s="10"/>
      <c r="D27" s="10"/>
      <c r="E27" s="10"/>
      <c r="F27" s="10"/>
      <c r="G27" s="10">
        <v>2</v>
      </c>
      <c r="H27" s="10"/>
      <c r="I27" s="10"/>
      <c r="J27" s="10"/>
      <c r="K27" s="10"/>
      <c r="L27" s="10"/>
      <c r="M27" s="9"/>
      <c r="N27" s="10"/>
      <c r="O27" s="10"/>
      <c r="P27" s="10"/>
      <c r="Q27" s="10"/>
      <c r="R27" s="10">
        <v>2</v>
      </c>
      <c r="S27" s="10"/>
      <c r="T27" s="10"/>
      <c r="U27" s="10"/>
      <c r="V27" s="10"/>
      <c r="W27" s="39"/>
      <c r="X27" s="40">
        <f>2/2</f>
        <v>1</v>
      </c>
      <c r="Y27" s="65" t="s">
        <v>66</v>
      </c>
      <c r="Z27" s="43"/>
      <c r="AA27" s="43"/>
      <c r="AB27" s="43"/>
      <c r="AC27" s="43"/>
      <c r="AD27" s="43"/>
      <c r="AE27" s="43"/>
      <c r="AF27" s="43"/>
      <c r="AG27" s="27"/>
      <c r="AH27" s="41">
        <f t="shared" si="0"/>
        <v>1</v>
      </c>
      <c r="AI27" s="10">
        <v>1</v>
      </c>
      <c r="AJ27" s="10">
        <v>2.25</v>
      </c>
      <c r="AK27" s="10"/>
      <c r="AL27" s="10"/>
      <c r="AM27" s="10"/>
      <c r="AN27" s="10"/>
      <c r="AO27" s="10"/>
      <c r="AP27" s="10"/>
      <c r="AQ27" s="10"/>
      <c r="AR27" s="10"/>
      <c r="AS27" s="10"/>
      <c r="AT27" s="10"/>
      <c r="AU27" s="10"/>
      <c r="AV27" s="10"/>
      <c r="AW27" s="10">
        <v>151</v>
      </c>
      <c r="AX27" s="10"/>
      <c r="AY27" s="10"/>
      <c r="AZ27" s="10"/>
      <c r="BA27" s="10"/>
      <c r="BB27" s="10"/>
      <c r="BC27" s="10"/>
      <c r="BD27" s="10"/>
      <c r="BE27" s="10"/>
      <c r="BF27" s="10"/>
      <c r="BG27" s="10"/>
      <c r="BH27" s="10"/>
      <c r="BI27" s="10"/>
      <c r="BJ27" s="10"/>
      <c r="BK27" s="11">
        <v>2.25</v>
      </c>
      <c r="BL27" s="10"/>
      <c r="BM27" s="10"/>
      <c r="BN27" s="10"/>
      <c r="BO27" s="10"/>
      <c r="BP27" s="11">
        <v>151</v>
      </c>
      <c r="BQ27" s="10"/>
      <c r="BR27" s="10"/>
      <c r="BS27" s="10"/>
      <c r="BT27" s="10"/>
      <c r="BU27" s="43"/>
      <c r="BV27" s="44">
        <f t="shared" si="1"/>
        <v>600.38780853213689</v>
      </c>
      <c r="BW27" s="46">
        <f t="shared" si="2"/>
        <v>600.38780853213689</v>
      </c>
      <c r="BX27" s="46">
        <f t="shared" si="5"/>
        <v>1200.7756170642738</v>
      </c>
      <c r="BY27" s="46">
        <f t="shared" si="3"/>
        <v>1200.7756170642738</v>
      </c>
      <c r="BZ27" s="46" t="s">
        <v>63</v>
      </c>
      <c r="CA27" s="46" t="s">
        <v>64</v>
      </c>
      <c r="CB27" s="47" t="s">
        <v>104</v>
      </c>
      <c r="CC27" s="47" t="s">
        <v>155</v>
      </c>
    </row>
    <row r="28" spans="1:81" x14ac:dyDescent="0.3">
      <c r="A28" s="27">
        <v>34</v>
      </c>
      <c r="B28" s="9">
        <v>2</v>
      </c>
      <c r="C28" s="10"/>
      <c r="D28" s="10"/>
      <c r="E28" s="10"/>
      <c r="F28" s="10"/>
      <c r="G28" s="10">
        <v>2</v>
      </c>
      <c r="H28" s="10"/>
      <c r="I28" s="10"/>
      <c r="J28" s="10"/>
      <c r="K28" s="10"/>
      <c r="L28" s="10"/>
      <c r="M28" s="9"/>
      <c r="N28" s="10"/>
      <c r="O28" s="10"/>
      <c r="P28" s="10"/>
      <c r="Q28" s="10"/>
      <c r="R28" s="10">
        <v>2</v>
      </c>
      <c r="S28" s="10"/>
      <c r="T28" s="10"/>
      <c r="U28" s="10"/>
      <c r="V28" s="10"/>
      <c r="W28" s="39"/>
      <c r="X28" s="40">
        <f>2/2</f>
        <v>1</v>
      </c>
      <c r="Y28" s="65" t="s">
        <v>66</v>
      </c>
      <c r="Z28" s="43"/>
      <c r="AA28" s="43"/>
      <c r="AB28" s="43"/>
      <c r="AC28" s="43"/>
      <c r="AD28" s="43"/>
      <c r="AE28" s="43"/>
      <c r="AF28" s="43"/>
      <c r="AG28" s="27"/>
      <c r="AH28" s="41">
        <f t="shared" si="0"/>
        <v>2</v>
      </c>
      <c r="AI28" s="10">
        <v>2</v>
      </c>
      <c r="AJ28" s="10">
        <v>2.2799999999999998</v>
      </c>
      <c r="AK28" s="10">
        <v>2.99</v>
      </c>
      <c r="AL28" s="10"/>
      <c r="AM28" s="10"/>
      <c r="AN28" s="10"/>
      <c r="AO28" s="10"/>
      <c r="AP28" s="10"/>
      <c r="AQ28" s="10"/>
      <c r="AR28" s="10"/>
      <c r="AS28" s="10"/>
      <c r="AT28" s="10"/>
      <c r="AU28" s="10"/>
      <c r="AV28" s="10"/>
      <c r="AW28" s="10">
        <v>206</v>
      </c>
      <c r="AX28" s="10">
        <v>246</v>
      </c>
      <c r="AY28" s="10"/>
      <c r="AZ28" s="10"/>
      <c r="BA28" s="10"/>
      <c r="BB28" s="10"/>
      <c r="BC28" s="10"/>
      <c r="BD28" s="10"/>
      <c r="BE28" s="10"/>
      <c r="BF28" s="10"/>
      <c r="BG28" s="10"/>
      <c r="BH28" s="10"/>
      <c r="BI28" s="10"/>
      <c r="BJ28" s="10"/>
      <c r="BK28" s="10"/>
      <c r="BL28" s="10"/>
      <c r="BM28" s="10"/>
      <c r="BN28" s="10"/>
      <c r="BO28" s="10"/>
      <c r="BP28" s="45"/>
      <c r="BQ28" s="10"/>
      <c r="BR28" s="10"/>
      <c r="BS28" s="10"/>
      <c r="BT28" s="10"/>
      <c r="BU28" s="43"/>
      <c r="BV28" s="44">
        <f t="shared" si="1"/>
        <v>2568.3580230617144</v>
      </c>
      <c r="BW28" s="45">
        <f t="shared" si="2"/>
        <v>0</v>
      </c>
      <c r="BX28" s="45">
        <f t="shared" si="5"/>
        <v>2568.3580230617144</v>
      </c>
      <c r="BY28" s="46">
        <f t="shared" si="3"/>
        <v>2568.3580230617144</v>
      </c>
      <c r="BZ28" s="46" t="s">
        <v>58</v>
      </c>
      <c r="CA28" s="46" t="s">
        <v>59</v>
      </c>
      <c r="CB28" s="47" t="s">
        <v>105</v>
      </c>
      <c r="CC28" s="47" t="s">
        <v>155</v>
      </c>
    </row>
    <row r="29" spans="1:81" x14ac:dyDescent="0.3">
      <c r="A29" s="27">
        <v>35</v>
      </c>
      <c r="B29" s="9">
        <v>5</v>
      </c>
      <c r="C29" s="10"/>
      <c r="D29" s="10">
        <v>7</v>
      </c>
      <c r="E29" s="10"/>
      <c r="F29" s="10"/>
      <c r="G29" s="10"/>
      <c r="H29" s="10"/>
      <c r="I29" s="10"/>
      <c r="J29" s="10"/>
      <c r="K29" s="10"/>
      <c r="L29" s="10"/>
      <c r="M29" s="9"/>
      <c r="N29" s="10">
        <v>1</v>
      </c>
      <c r="O29" s="10"/>
      <c r="P29" s="10">
        <v>2</v>
      </c>
      <c r="Q29" s="10"/>
      <c r="R29" s="10"/>
      <c r="S29" s="10"/>
      <c r="T29" s="10"/>
      <c r="U29" s="10"/>
      <c r="V29" s="10"/>
      <c r="W29" s="39"/>
      <c r="X29" s="40">
        <f>2/5</f>
        <v>0.4</v>
      </c>
      <c r="Y29" s="65">
        <v>38855</v>
      </c>
      <c r="Z29" s="43"/>
      <c r="AA29" s="43"/>
      <c r="AB29" s="43"/>
      <c r="AC29" s="43"/>
      <c r="AD29" s="43"/>
      <c r="AE29" s="43"/>
      <c r="AF29" s="43"/>
      <c r="AG29" s="27"/>
      <c r="AH29" s="41">
        <f t="shared" si="0"/>
        <v>5</v>
      </c>
      <c r="AI29" s="10">
        <v>5</v>
      </c>
      <c r="AJ29" s="10">
        <v>2.77</v>
      </c>
      <c r="AK29" s="10">
        <v>2.2599999999999998</v>
      </c>
      <c r="AL29" s="10">
        <v>2.1</v>
      </c>
      <c r="AM29" s="10">
        <v>3.01</v>
      </c>
      <c r="AN29" s="10">
        <v>3.05</v>
      </c>
      <c r="AO29" s="10"/>
      <c r="AP29" s="10"/>
      <c r="AQ29" s="10"/>
      <c r="AR29" s="10"/>
      <c r="AS29" s="10"/>
      <c r="AT29" s="10"/>
      <c r="AU29" s="10"/>
      <c r="AV29" s="10"/>
      <c r="AW29" s="10">
        <v>272</v>
      </c>
      <c r="AX29" s="10">
        <v>229</v>
      </c>
      <c r="AY29" s="10">
        <v>220</v>
      </c>
      <c r="AZ29" s="10">
        <v>311</v>
      </c>
      <c r="BA29" s="10">
        <v>335</v>
      </c>
      <c r="BB29" s="10"/>
      <c r="BC29" s="10"/>
      <c r="BD29" s="10"/>
      <c r="BE29" s="10"/>
      <c r="BF29" s="10"/>
      <c r="BG29" s="10"/>
      <c r="BH29" s="10"/>
      <c r="BI29" s="10"/>
      <c r="BJ29" s="42"/>
      <c r="BK29" s="10"/>
      <c r="BL29" s="10"/>
      <c r="BM29" s="10"/>
      <c r="BN29" s="10"/>
      <c r="BO29" s="10"/>
      <c r="BP29" s="45"/>
      <c r="BQ29" s="10"/>
      <c r="BR29" s="10"/>
      <c r="BS29" s="10"/>
      <c r="BT29" s="10"/>
      <c r="BU29" s="43"/>
      <c r="BV29" s="44">
        <f t="shared" si="1"/>
        <v>7980.350470589171</v>
      </c>
      <c r="BW29" s="45">
        <f t="shared" si="2"/>
        <v>0</v>
      </c>
      <c r="BX29" s="45">
        <f t="shared" si="5"/>
        <v>7980.350470589171</v>
      </c>
      <c r="BY29" s="46">
        <f t="shared" si="3"/>
        <v>7980.350470589171</v>
      </c>
      <c r="BZ29" s="46" t="s">
        <v>58</v>
      </c>
      <c r="CA29" s="46" t="s">
        <v>59</v>
      </c>
      <c r="CB29" s="47" t="s">
        <v>106</v>
      </c>
      <c r="CC29" s="47" t="s">
        <v>155</v>
      </c>
    </row>
    <row r="30" spans="1:81" x14ac:dyDescent="0.3">
      <c r="A30" s="27">
        <v>36</v>
      </c>
      <c r="B30" s="9">
        <v>2</v>
      </c>
      <c r="C30" s="9"/>
      <c r="D30" s="9">
        <v>4</v>
      </c>
      <c r="E30" s="9"/>
      <c r="F30" s="9"/>
      <c r="G30" s="9"/>
      <c r="H30" s="9"/>
      <c r="I30" s="9"/>
      <c r="J30" s="9"/>
      <c r="K30" s="9"/>
      <c r="L30" s="9"/>
      <c r="M30" s="9"/>
      <c r="N30" s="37"/>
      <c r="O30" s="37"/>
      <c r="P30" s="37"/>
      <c r="Q30" s="37"/>
      <c r="R30" s="37"/>
      <c r="S30" s="37"/>
      <c r="T30" s="37"/>
      <c r="U30" s="37"/>
      <c r="V30" s="37"/>
      <c r="W30" s="38"/>
      <c r="X30" s="40">
        <f>1/4</f>
        <v>0.25</v>
      </c>
      <c r="Y30" s="65">
        <v>38855</v>
      </c>
      <c r="Z30" s="27"/>
      <c r="AA30" s="27"/>
      <c r="AB30" s="27"/>
      <c r="AC30" s="27"/>
      <c r="AD30" s="27"/>
      <c r="AE30" s="27"/>
      <c r="AF30" s="27"/>
      <c r="AG30" s="27"/>
      <c r="AH30" s="41">
        <f t="shared" si="0"/>
        <v>3</v>
      </c>
      <c r="AI30" s="10">
        <v>2</v>
      </c>
      <c r="AJ30" s="10">
        <v>2.35</v>
      </c>
      <c r="AK30" s="10">
        <v>2.42</v>
      </c>
      <c r="AL30" s="11">
        <f>AVERAGE(AJ30:AK30)</f>
        <v>2.3849999999999998</v>
      </c>
      <c r="AM30" s="10"/>
      <c r="AN30" s="10"/>
      <c r="AO30" s="10"/>
      <c r="AP30" s="10"/>
      <c r="AQ30" s="10"/>
      <c r="AR30" s="10"/>
      <c r="AS30" s="10"/>
      <c r="AT30" s="10"/>
      <c r="AU30" s="10"/>
      <c r="AV30" s="10"/>
      <c r="AW30" s="10">
        <v>217</v>
      </c>
      <c r="AX30" s="10">
        <v>395</v>
      </c>
      <c r="AY30" s="11">
        <f>AVERAGE(AW30:AX30)</f>
        <v>306</v>
      </c>
      <c r="AZ30" s="10"/>
      <c r="BA30" s="10"/>
      <c r="BB30" s="10"/>
      <c r="BC30" s="10"/>
      <c r="BD30" s="10"/>
      <c r="BE30" s="10"/>
      <c r="BF30" s="10"/>
      <c r="BG30" s="10"/>
      <c r="BH30" s="10"/>
      <c r="BI30" s="10"/>
      <c r="BJ30" s="42">
        <v>1</v>
      </c>
      <c r="BK30" s="10">
        <v>2.34</v>
      </c>
      <c r="BL30" s="10"/>
      <c r="BM30" s="10"/>
      <c r="BN30" s="10"/>
      <c r="BO30" s="10"/>
      <c r="BP30" s="45">
        <f>76.858*BK30+63.945</f>
        <v>243.79272</v>
      </c>
      <c r="BQ30" s="10"/>
      <c r="BR30" s="10"/>
      <c r="BS30" s="10"/>
      <c r="BT30" s="10"/>
      <c r="BU30" s="43"/>
      <c r="BV30" s="52">
        <f t="shared" si="1"/>
        <v>4125.1132763807482</v>
      </c>
      <c r="BW30" s="45">
        <f>((BK30^2*PI()*BP30)/4)+((BL30^2*PI()*BQ30)/4)+((BM30^2*PI()*BR30)/4)+((BN30^2*PI()*BS30)/4)</f>
        <v>1048.4369757064567</v>
      </c>
      <c r="BX30" s="46">
        <f t="shared" si="5"/>
        <v>5173.5502520872051</v>
      </c>
      <c r="BY30" s="46">
        <f t="shared" si="3"/>
        <v>5173.5502520872051</v>
      </c>
      <c r="BZ30" s="46" t="s">
        <v>63</v>
      </c>
      <c r="CA30" s="46" t="s">
        <v>76</v>
      </c>
      <c r="CB30" s="47" t="s">
        <v>107</v>
      </c>
      <c r="CC30" s="47" t="s">
        <v>148</v>
      </c>
    </row>
    <row r="31" spans="1:81" x14ac:dyDescent="0.3">
      <c r="A31" s="27">
        <v>39</v>
      </c>
      <c r="B31" s="9"/>
      <c r="C31" s="10"/>
      <c r="D31" s="10"/>
      <c r="E31" s="10"/>
      <c r="F31" s="10"/>
      <c r="G31" s="10"/>
      <c r="H31" s="10">
        <v>2</v>
      </c>
      <c r="I31" s="10"/>
      <c r="J31" s="10"/>
      <c r="K31" s="10"/>
      <c r="L31" s="10"/>
      <c r="M31" s="9"/>
      <c r="N31" s="10"/>
      <c r="O31" s="10"/>
      <c r="P31" s="10"/>
      <c r="Q31" s="10"/>
      <c r="R31" s="10"/>
      <c r="S31" s="10"/>
      <c r="T31" s="10"/>
      <c r="U31" s="10"/>
      <c r="V31" s="10"/>
      <c r="W31" s="39"/>
      <c r="X31" s="40">
        <f>IF(COUNTBLANK(N31:W31)=10,0,"calc")</f>
        <v>0</v>
      </c>
      <c r="Y31" s="65">
        <v>38856</v>
      </c>
      <c r="Z31" s="43"/>
      <c r="AA31" s="43"/>
      <c r="AB31" s="43"/>
      <c r="AC31" s="43"/>
      <c r="AD31" s="43"/>
      <c r="AE31" s="43"/>
      <c r="AF31" s="43"/>
      <c r="AG31" s="27"/>
      <c r="AH31" s="41">
        <f t="shared" si="0"/>
        <v>3</v>
      </c>
      <c r="AI31" s="10">
        <v>3</v>
      </c>
      <c r="AJ31" s="10">
        <v>2.98</v>
      </c>
      <c r="AK31" s="10">
        <v>2.21</v>
      </c>
      <c r="AL31" s="10">
        <v>2.02</v>
      </c>
      <c r="AM31" s="10"/>
      <c r="AN31" s="10"/>
      <c r="AO31" s="10"/>
      <c r="AP31" s="10"/>
      <c r="AQ31" s="10"/>
      <c r="AR31" s="10"/>
      <c r="AS31" s="10"/>
      <c r="AT31" s="10"/>
      <c r="AU31" s="10"/>
      <c r="AV31" s="10"/>
      <c r="AW31" s="10">
        <v>245</v>
      </c>
      <c r="AX31" s="10">
        <v>261</v>
      </c>
      <c r="AY31" s="10">
        <v>251</v>
      </c>
      <c r="AZ31" s="10"/>
      <c r="BA31" s="10"/>
      <c r="BB31" s="10"/>
      <c r="BC31" s="10"/>
      <c r="BD31" s="10"/>
      <c r="BE31" s="10"/>
      <c r="BF31" s="10"/>
      <c r="BG31" s="10"/>
      <c r="BH31" s="10"/>
      <c r="BI31" s="10"/>
      <c r="BJ31" s="42">
        <v>0</v>
      </c>
      <c r="BK31" s="42"/>
      <c r="BL31" s="42"/>
      <c r="BM31" s="42"/>
      <c r="BN31" s="10"/>
      <c r="BO31" s="10"/>
      <c r="BP31" s="10"/>
      <c r="BQ31" s="10"/>
      <c r="BR31" s="10"/>
      <c r="BS31" s="10"/>
      <c r="BT31" s="10"/>
      <c r="BU31" s="43"/>
      <c r="BV31" s="44">
        <f t="shared" si="1"/>
        <v>3514.365005785879</v>
      </c>
      <c r="BW31" s="45">
        <f t="shared" ref="BW31:BW46" si="6">((BK31^2*PI()*BP31)/4)+((BL31^2*PI()*BQ31)/4)+((BM31^2*PI()*BR31)/4)+((BN31^2*PI()*BS31)/4)</f>
        <v>0</v>
      </c>
      <c r="BX31" s="48">
        <f t="shared" si="5"/>
        <v>3514.365005785879</v>
      </c>
      <c r="BY31" s="46">
        <f t="shared" si="3"/>
        <v>3514.365005785879</v>
      </c>
      <c r="BZ31" s="54" t="s">
        <v>61</v>
      </c>
      <c r="CA31" s="54" t="s">
        <v>79</v>
      </c>
      <c r="CB31" s="55" t="s">
        <v>108</v>
      </c>
      <c r="CC31" s="66" t="s">
        <v>155</v>
      </c>
    </row>
    <row r="32" spans="1:81" x14ac:dyDescent="0.3">
      <c r="A32" s="27">
        <v>40</v>
      </c>
      <c r="B32" s="9">
        <v>3</v>
      </c>
      <c r="C32" s="9"/>
      <c r="D32" s="9"/>
      <c r="E32" s="9"/>
      <c r="F32" s="9"/>
      <c r="G32" s="9"/>
      <c r="H32" s="9"/>
      <c r="I32" s="9"/>
      <c r="J32" s="9"/>
      <c r="K32" s="9"/>
      <c r="L32" s="9"/>
      <c r="M32" s="9"/>
      <c r="N32" s="37"/>
      <c r="O32" s="37">
        <v>2</v>
      </c>
      <c r="P32" s="37"/>
      <c r="Q32" s="37"/>
      <c r="R32" s="37"/>
      <c r="S32" s="37"/>
      <c r="T32" s="37"/>
      <c r="U32" s="37"/>
      <c r="V32" s="37"/>
      <c r="W32" s="38"/>
      <c r="X32" s="40">
        <f>2/3</f>
        <v>0.66666666666666663</v>
      </c>
      <c r="Y32" s="65">
        <v>38859</v>
      </c>
      <c r="Z32" s="27"/>
      <c r="AA32" s="27"/>
      <c r="AB32" s="27"/>
      <c r="AC32" s="27"/>
      <c r="AD32" s="27"/>
      <c r="AE32" s="27"/>
      <c r="AF32" s="27"/>
      <c r="AG32" s="27"/>
      <c r="AH32" s="41">
        <f t="shared" si="0"/>
        <v>1</v>
      </c>
      <c r="AI32" s="10">
        <v>1</v>
      </c>
      <c r="AJ32" s="10">
        <v>3.81</v>
      </c>
      <c r="AK32" s="10"/>
      <c r="AL32" s="10"/>
      <c r="AM32" s="10"/>
      <c r="AN32" s="10"/>
      <c r="AO32" s="10"/>
      <c r="AP32" s="10"/>
      <c r="AQ32" s="10"/>
      <c r="AR32" s="10"/>
      <c r="AS32" s="10"/>
      <c r="AT32" s="10"/>
      <c r="AU32" s="10"/>
      <c r="AV32" s="10"/>
      <c r="AW32" s="10">
        <v>335</v>
      </c>
      <c r="AX32" s="10"/>
      <c r="AY32" s="10"/>
      <c r="AZ32" s="10"/>
      <c r="BA32" s="10"/>
      <c r="BB32" s="10"/>
      <c r="BC32" s="10"/>
      <c r="BD32" s="10"/>
      <c r="BE32" s="10"/>
      <c r="BF32" s="10"/>
      <c r="BG32" s="10"/>
      <c r="BH32" s="10"/>
      <c r="BI32" s="10"/>
      <c r="BJ32" s="42">
        <v>0</v>
      </c>
      <c r="BK32" s="11">
        <v>3.81</v>
      </c>
      <c r="BL32" s="11">
        <v>3.81</v>
      </c>
      <c r="BM32" s="10"/>
      <c r="BN32" s="10"/>
      <c r="BO32" s="10"/>
      <c r="BP32" s="11">
        <v>335</v>
      </c>
      <c r="BQ32" s="11">
        <v>335</v>
      </c>
      <c r="BR32" s="10"/>
      <c r="BS32" s="10"/>
      <c r="BT32" s="10"/>
      <c r="BU32" s="43"/>
      <c r="BV32" s="44">
        <f t="shared" si="1"/>
        <v>3819.3076236973889</v>
      </c>
      <c r="BW32" s="46">
        <f t="shared" si="6"/>
        <v>7638.6152473947777</v>
      </c>
      <c r="BX32" s="46">
        <f t="shared" si="5"/>
        <v>11457.922871092167</v>
      </c>
      <c r="BY32" s="46">
        <f t="shared" si="3"/>
        <v>11457.922871092167</v>
      </c>
      <c r="BZ32" s="46" t="s">
        <v>63</v>
      </c>
      <c r="CA32" s="46" t="s">
        <v>76</v>
      </c>
      <c r="CB32" s="47" t="s">
        <v>109</v>
      </c>
      <c r="CC32" s="66" t="s">
        <v>148</v>
      </c>
    </row>
    <row r="33" spans="1:81" x14ac:dyDescent="0.3">
      <c r="A33" s="27">
        <v>43</v>
      </c>
      <c r="B33" s="9"/>
      <c r="C33" s="10">
        <v>1</v>
      </c>
      <c r="D33" s="10"/>
      <c r="E33" s="10"/>
      <c r="F33" s="10"/>
      <c r="G33" s="10"/>
      <c r="H33" s="10"/>
      <c r="I33" s="10"/>
      <c r="J33" s="10"/>
      <c r="K33" s="10"/>
      <c r="L33" s="10"/>
      <c r="M33" s="9"/>
      <c r="N33" s="9"/>
      <c r="O33" s="10"/>
      <c r="P33" s="10"/>
      <c r="Q33" s="10"/>
      <c r="R33" s="10">
        <v>1</v>
      </c>
      <c r="S33" s="10"/>
      <c r="T33" s="10"/>
      <c r="U33" s="10"/>
      <c r="V33" s="10"/>
      <c r="W33" s="39"/>
      <c r="X33" s="40">
        <f>1/1</f>
        <v>1</v>
      </c>
      <c r="Y33" s="65" t="s">
        <v>66</v>
      </c>
      <c r="Z33" s="43"/>
      <c r="AA33" s="43"/>
      <c r="AB33" s="43"/>
      <c r="AC33" s="43"/>
      <c r="AD33" s="43"/>
      <c r="AE33" s="43"/>
      <c r="AF33" s="43"/>
      <c r="AG33" s="27"/>
      <c r="AH33" s="41">
        <f t="shared" si="0"/>
        <v>2</v>
      </c>
      <c r="AI33" s="10">
        <v>1</v>
      </c>
      <c r="AJ33" s="10">
        <v>1</v>
      </c>
      <c r="AK33" s="10"/>
      <c r="AL33" s="10"/>
      <c r="AM33" s="10"/>
      <c r="AN33" s="10"/>
      <c r="AO33" s="10"/>
      <c r="AP33" s="10"/>
      <c r="AQ33" s="10"/>
      <c r="AR33" s="10"/>
      <c r="AS33" s="10"/>
      <c r="AT33" s="10"/>
      <c r="AU33" s="10"/>
      <c r="AV33" s="10"/>
      <c r="AW33" s="10">
        <v>119</v>
      </c>
      <c r="AX33" s="10"/>
      <c r="AY33" s="10"/>
      <c r="AZ33" s="10"/>
      <c r="BA33" s="10"/>
      <c r="BB33" s="10"/>
      <c r="BC33" s="10"/>
      <c r="BD33" s="10"/>
      <c r="BE33" s="10"/>
      <c r="BF33" s="10"/>
      <c r="BG33" s="10"/>
      <c r="BH33" s="10"/>
      <c r="BI33" s="10"/>
      <c r="BJ33" s="10">
        <v>1</v>
      </c>
      <c r="BK33" s="10"/>
      <c r="BL33" s="10"/>
      <c r="BM33" s="10"/>
      <c r="BN33" s="10"/>
      <c r="BO33" s="10"/>
      <c r="BP33" s="10"/>
      <c r="BQ33" s="10"/>
      <c r="BR33" s="10"/>
      <c r="BS33" s="10"/>
      <c r="BT33" s="10"/>
      <c r="BU33" s="43" t="s">
        <v>96</v>
      </c>
      <c r="BV33" s="44">
        <f t="shared" si="1"/>
        <v>93.462381444296341</v>
      </c>
      <c r="BW33" s="45">
        <f t="shared" si="6"/>
        <v>0</v>
      </c>
      <c r="BX33" s="45">
        <f>BV33+BW33</f>
        <v>93.462381444296341</v>
      </c>
      <c r="BY33" s="46">
        <f t="shared" ref="BY33" si="7">IF(OR(BZ33="ok",BZ33="ok_m",BZ33="ok_p"),BX33,"")</f>
        <v>93.462381444296341</v>
      </c>
      <c r="BZ33" s="46" t="s">
        <v>58</v>
      </c>
      <c r="CA33" s="46" t="s">
        <v>59</v>
      </c>
      <c r="CB33" s="47" t="s">
        <v>103</v>
      </c>
      <c r="CC33" s="66" t="s">
        <v>148</v>
      </c>
    </row>
    <row r="34" spans="1:81" x14ac:dyDescent="0.3">
      <c r="A34" s="27">
        <v>46</v>
      </c>
      <c r="B34" s="10"/>
      <c r="C34" s="10">
        <v>1</v>
      </c>
      <c r="D34" s="10"/>
      <c r="E34" s="10"/>
      <c r="F34" s="10"/>
      <c r="G34" s="10"/>
      <c r="H34" s="10"/>
      <c r="I34" s="10"/>
      <c r="J34" s="10"/>
      <c r="K34" s="10"/>
      <c r="L34" s="10"/>
      <c r="M34" s="9"/>
      <c r="N34" s="9"/>
      <c r="O34" s="10"/>
      <c r="P34" s="10"/>
      <c r="Q34" s="10"/>
      <c r="R34" s="10">
        <v>1</v>
      </c>
      <c r="S34" s="10"/>
      <c r="T34" s="10"/>
      <c r="U34" s="10"/>
      <c r="V34" s="10"/>
      <c r="W34" s="39"/>
      <c r="X34" s="40">
        <f>1/1</f>
        <v>1</v>
      </c>
      <c r="Y34" s="65">
        <v>38855</v>
      </c>
      <c r="Z34" s="27"/>
      <c r="AA34" s="43"/>
      <c r="AB34" s="43"/>
      <c r="AC34" s="43"/>
      <c r="AD34" s="43"/>
      <c r="AE34" s="43"/>
      <c r="AF34" s="43"/>
      <c r="AG34" s="27"/>
      <c r="AH34" s="41">
        <f t="shared" si="0"/>
        <v>1</v>
      </c>
      <c r="AI34" s="10">
        <v>1</v>
      </c>
      <c r="AJ34" s="10">
        <v>1.93</v>
      </c>
      <c r="AK34" s="10"/>
      <c r="AL34" s="10"/>
      <c r="AM34" s="10"/>
      <c r="AN34" s="10"/>
      <c r="AO34" s="10"/>
      <c r="AP34" s="10"/>
      <c r="AQ34" s="10"/>
      <c r="AR34" s="10"/>
      <c r="AS34" s="10"/>
      <c r="AT34" s="10"/>
      <c r="AU34" s="10"/>
      <c r="AV34" s="10"/>
      <c r="AW34" s="10">
        <v>208</v>
      </c>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43"/>
      <c r="BV34" s="44">
        <f t="shared" si="1"/>
        <v>608.51016071854428</v>
      </c>
      <c r="BW34" s="45">
        <f t="shared" si="6"/>
        <v>0</v>
      </c>
      <c r="BX34" s="45">
        <f t="shared" ref="BX34:BX41" si="8">BV34+BW34</f>
        <v>608.51016071854428</v>
      </c>
      <c r="BY34" s="46">
        <f t="shared" ref="BY34:BY36" si="9">IF(OR(BZ34="ok",BZ34="ok_m",BZ34="ok_p"),BX34,"")</f>
        <v>608.51016071854428</v>
      </c>
      <c r="BZ34" s="46" t="s">
        <v>58</v>
      </c>
      <c r="CA34" s="46" t="s">
        <v>59</v>
      </c>
      <c r="CB34" s="47" t="s">
        <v>103</v>
      </c>
      <c r="CC34" s="66" t="s">
        <v>148</v>
      </c>
    </row>
    <row r="35" spans="1:81" x14ac:dyDescent="0.3">
      <c r="A35" s="27">
        <v>49</v>
      </c>
      <c r="B35" s="10"/>
      <c r="C35" s="9">
        <v>5</v>
      </c>
      <c r="D35" s="9">
        <v>6</v>
      </c>
      <c r="E35" s="9"/>
      <c r="F35" s="9"/>
      <c r="G35" s="9">
        <v>6</v>
      </c>
      <c r="H35" s="9"/>
      <c r="I35" s="9"/>
      <c r="J35" s="9"/>
      <c r="K35" s="9"/>
      <c r="L35" s="9"/>
      <c r="M35" s="9"/>
      <c r="N35" s="9"/>
      <c r="O35" s="9">
        <v>2</v>
      </c>
      <c r="P35" s="9">
        <v>3</v>
      </c>
      <c r="Q35" s="9"/>
      <c r="R35" s="9">
        <v>4</v>
      </c>
      <c r="S35" s="9"/>
      <c r="T35" s="9"/>
      <c r="U35" s="9"/>
      <c r="V35" s="9"/>
      <c r="W35" s="39"/>
      <c r="X35" s="40">
        <f>4/5</f>
        <v>0.8</v>
      </c>
      <c r="Y35" s="65">
        <v>38855</v>
      </c>
      <c r="Z35" s="27"/>
      <c r="AA35" s="27"/>
      <c r="AB35" s="27"/>
      <c r="AC35" s="27"/>
      <c r="AD35" s="27"/>
      <c r="AE35" s="27"/>
      <c r="AF35" s="27"/>
      <c r="AG35" s="27"/>
      <c r="AH35" s="41">
        <f t="shared" si="0"/>
        <v>2</v>
      </c>
      <c r="AI35" s="10">
        <v>2</v>
      </c>
      <c r="AJ35" s="10">
        <v>2.83</v>
      </c>
      <c r="AK35" s="10">
        <v>2.5099999999999998</v>
      </c>
      <c r="AL35" s="10"/>
      <c r="AM35" s="10"/>
      <c r="AN35" s="10"/>
      <c r="AO35" s="10"/>
      <c r="AP35" s="10"/>
      <c r="AQ35" s="10"/>
      <c r="AR35" s="10"/>
      <c r="AS35" s="10"/>
      <c r="AT35" s="10"/>
      <c r="AU35" s="10"/>
      <c r="AV35" s="10"/>
      <c r="AW35" s="10">
        <v>324</v>
      </c>
      <c r="AX35" s="10">
        <v>251</v>
      </c>
      <c r="AY35" s="10"/>
      <c r="AZ35" s="10"/>
      <c r="BA35" s="10"/>
      <c r="BB35" s="10"/>
      <c r="BC35" s="10"/>
      <c r="BD35" s="10"/>
      <c r="BE35" s="10"/>
      <c r="BF35" s="10"/>
      <c r="BG35" s="10"/>
      <c r="BH35" s="10"/>
      <c r="BI35" s="10"/>
      <c r="BJ35" s="42"/>
      <c r="BK35" s="11">
        <f>AVERAGE(AJ35:AK35)</f>
        <v>2.67</v>
      </c>
      <c r="BL35" s="10"/>
      <c r="BM35" s="10"/>
      <c r="BN35" s="10"/>
      <c r="BO35" s="10"/>
      <c r="BP35" s="11">
        <f>AVERAGE(AW35:AX35)</f>
        <v>287.5</v>
      </c>
      <c r="BQ35" s="10"/>
      <c r="BR35" s="10"/>
      <c r="BS35" s="10"/>
      <c r="BT35" s="10"/>
      <c r="BU35" s="43"/>
      <c r="BV35" s="44">
        <f t="shared" si="1"/>
        <v>3279.9866429444446</v>
      </c>
      <c r="BW35" s="45">
        <f t="shared" si="6"/>
        <v>1609.7196780251697</v>
      </c>
      <c r="BX35" s="45">
        <f t="shared" si="8"/>
        <v>4889.7063209696144</v>
      </c>
      <c r="BY35" s="46">
        <f t="shared" si="9"/>
        <v>4889.7063209696144</v>
      </c>
      <c r="BZ35" s="46" t="s">
        <v>63</v>
      </c>
      <c r="CA35" s="46" t="s">
        <v>64</v>
      </c>
      <c r="CB35" s="47" t="s">
        <v>110</v>
      </c>
      <c r="CC35" s="66" t="s">
        <v>155</v>
      </c>
    </row>
    <row r="36" spans="1:81" x14ac:dyDescent="0.3">
      <c r="A36" s="27">
        <v>50</v>
      </c>
      <c r="B36" s="10"/>
      <c r="C36" s="10">
        <v>3</v>
      </c>
      <c r="D36" s="10"/>
      <c r="E36" s="10"/>
      <c r="F36" s="10"/>
      <c r="G36" s="10"/>
      <c r="H36" s="10"/>
      <c r="I36" s="10"/>
      <c r="J36" s="10"/>
      <c r="K36" s="10"/>
      <c r="L36" s="10"/>
      <c r="M36" s="9"/>
      <c r="N36" s="10"/>
      <c r="O36" s="10"/>
      <c r="P36" s="10">
        <v>1</v>
      </c>
      <c r="Q36" s="10"/>
      <c r="R36" s="10"/>
      <c r="S36" s="10"/>
      <c r="T36" s="10"/>
      <c r="U36" s="10"/>
      <c r="V36" s="10"/>
      <c r="W36" s="39"/>
      <c r="X36" s="40">
        <f>1/3</f>
        <v>0.33333333333333331</v>
      </c>
      <c r="Y36" s="65">
        <v>38855</v>
      </c>
      <c r="Z36" s="43"/>
      <c r="AA36" s="43"/>
      <c r="AB36" s="43"/>
      <c r="AC36" s="43"/>
      <c r="AD36" s="43"/>
      <c r="AE36" s="43"/>
      <c r="AF36" s="43"/>
      <c r="AG36" s="27"/>
      <c r="AH36" s="41">
        <f t="shared" si="0"/>
        <v>2</v>
      </c>
      <c r="AI36" s="10">
        <v>2</v>
      </c>
      <c r="AJ36" s="10">
        <v>2.33</v>
      </c>
      <c r="AK36" s="10">
        <v>2.34</v>
      </c>
      <c r="AL36" s="10"/>
      <c r="AM36" s="10"/>
      <c r="AN36" s="10"/>
      <c r="AO36" s="10"/>
      <c r="AP36" s="10"/>
      <c r="AQ36" s="10"/>
      <c r="AR36" s="10"/>
      <c r="AS36" s="10"/>
      <c r="AT36" s="10"/>
      <c r="AU36" s="10"/>
      <c r="AV36" s="10"/>
      <c r="AW36" s="10">
        <v>260</v>
      </c>
      <c r="AX36" s="10">
        <v>291</v>
      </c>
      <c r="AY36" s="10"/>
      <c r="AZ36" s="10"/>
      <c r="BA36" s="10"/>
      <c r="BB36" s="10"/>
      <c r="BC36" s="10"/>
      <c r="BD36" s="10"/>
      <c r="BE36" s="10"/>
      <c r="BF36" s="10"/>
      <c r="BG36" s="10"/>
      <c r="BH36" s="10"/>
      <c r="BI36" s="10"/>
      <c r="BJ36" s="42">
        <v>0</v>
      </c>
      <c r="BK36" s="11">
        <f>AVERAGE(AJ36:AK36)</f>
        <v>2.335</v>
      </c>
      <c r="BL36" s="10"/>
      <c r="BM36" s="10"/>
      <c r="BN36" s="10"/>
      <c r="BO36" s="10"/>
      <c r="BP36" s="11">
        <f>AVERAGE(AW36:AX36)</f>
        <v>275.5</v>
      </c>
      <c r="BQ36" s="10"/>
      <c r="BR36" s="10"/>
      <c r="BS36" s="10"/>
      <c r="BT36" s="10"/>
      <c r="BU36" s="43"/>
      <c r="BV36" s="44">
        <f t="shared" si="1"/>
        <v>2360.0536226080148</v>
      </c>
      <c r="BW36" s="46">
        <f t="shared" si="6"/>
        <v>1179.737146643869</v>
      </c>
      <c r="BX36" s="45">
        <f t="shared" si="8"/>
        <v>3539.7907692518838</v>
      </c>
      <c r="BY36" s="46">
        <f t="shared" si="9"/>
        <v>3539.7907692518838</v>
      </c>
      <c r="BZ36" s="46" t="s">
        <v>63</v>
      </c>
      <c r="CA36" s="46" t="s">
        <v>76</v>
      </c>
      <c r="CB36" s="47" t="s">
        <v>111</v>
      </c>
      <c r="CC36" s="66" t="s">
        <v>155</v>
      </c>
    </row>
    <row r="37" spans="1:81" x14ac:dyDescent="0.3">
      <c r="A37" s="27">
        <v>58</v>
      </c>
      <c r="B37" s="10"/>
      <c r="C37" s="9"/>
      <c r="D37" s="9"/>
      <c r="E37" s="9">
        <v>2</v>
      </c>
      <c r="F37" s="9"/>
      <c r="G37" s="9"/>
      <c r="H37" s="9"/>
      <c r="I37" s="9"/>
      <c r="J37" s="9"/>
      <c r="K37" s="9"/>
      <c r="L37" s="9"/>
      <c r="M37" s="9"/>
      <c r="N37" s="37"/>
      <c r="O37" s="37"/>
      <c r="P37" s="37"/>
      <c r="Q37" s="37"/>
      <c r="R37" s="37">
        <v>1</v>
      </c>
      <c r="S37" s="37"/>
      <c r="T37" s="37"/>
      <c r="U37" s="37"/>
      <c r="V37" s="37"/>
      <c r="W37" s="38"/>
      <c r="X37" s="40">
        <f>1/2</f>
        <v>0.5</v>
      </c>
      <c r="Y37" s="65">
        <v>38859</v>
      </c>
      <c r="Z37" s="27"/>
      <c r="AA37" s="27"/>
      <c r="AB37" s="27"/>
      <c r="AC37" s="27"/>
      <c r="AD37" s="27"/>
      <c r="AE37" s="27"/>
      <c r="AF37" s="27"/>
      <c r="AG37" s="27"/>
      <c r="AH37" s="41">
        <f t="shared" si="0"/>
        <v>2</v>
      </c>
      <c r="AI37" s="10">
        <v>2</v>
      </c>
      <c r="AJ37" s="10">
        <v>0.88</v>
      </c>
      <c r="AK37" s="10">
        <v>2.12</v>
      </c>
      <c r="AL37" s="10"/>
      <c r="AM37" s="10"/>
      <c r="AN37" s="10"/>
      <c r="AO37" s="10"/>
      <c r="AP37" s="10"/>
      <c r="AQ37" s="10"/>
      <c r="AR37" s="10"/>
      <c r="AS37" s="10"/>
      <c r="AT37" s="10"/>
      <c r="AU37" s="10"/>
      <c r="AV37" s="10"/>
      <c r="AW37" s="10">
        <v>60</v>
      </c>
      <c r="AX37" s="10">
        <v>141</v>
      </c>
      <c r="AY37" s="10"/>
      <c r="AZ37" s="10"/>
      <c r="BA37" s="10"/>
      <c r="BB37" s="10"/>
      <c r="BC37" s="10"/>
      <c r="BD37" s="10"/>
      <c r="BE37" s="10"/>
      <c r="BF37" s="10"/>
      <c r="BG37" s="10"/>
      <c r="BH37" s="10"/>
      <c r="BI37" s="10"/>
      <c r="BJ37" s="10"/>
      <c r="BK37" s="10"/>
      <c r="BL37" s="10"/>
      <c r="BM37" s="10"/>
      <c r="BN37" s="10"/>
      <c r="BO37" s="10"/>
      <c r="BP37" s="10"/>
      <c r="BQ37" s="10"/>
      <c r="BR37" s="10"/>
      <c r="BS37" s="10"/>
      <c r="BT37" s="10"/>
      <c r="BU37" s="43"/>
      <c r="BV37" s="44">
        <f t="shared" si="1"/>
        <v>534.20772454996143</v>
      </c>
      <c r="BW37" s="45">
        <f t="shared" si="6"/>
        <v>0</v>
      </c>
      <c r="BX37" s="45">
        <f t="shared" si="8"/>
        <v>534.20772454996143</v>
      </c>
      <c r="BY37" s="46">
        <f t="shared" ref="BY37:BY44" si="10">IF(OR(BZ37="ok",BZ37="ok_m",BZ37="ok_p"),BX37,"")</f>
        <v>534.20772454996143</v>
      </c>
      <c r="BZ37" s="46" t="s">
        <v>58</v>
      </c>
      <c r="CA37" s="46" t="s">
        <v>59</v>
      </c>
      <c r="CB37" s="47" t="s">
        <v>112</v>
      </c>
      <c r="CC37" s="66" t="s">
        <v>155</v>
      </c>
    </row>
    <row r="38" spans="1:81" x14ac:dyDescent="0.3">
      <c r="A38" s="27">
        <v>66</v>
      </c>
      <c r="B38" s="9"/>
      <c r="C38" s="9"/>
      <c r="D38" s="9"/>
      <c r="E38" s="9">
        <v>4</v>
      </c>
      <c r="F38" s="9"/>
      <c r="G38" s="9">
        <v>4</v>
      </c>
      <c r="H38" s="9"/>
      <c r="I38" s="9"/>
      <c r="J38" s="9"/>
      <c r="K38" s="9"/>
      <c r="L38" s="9"/>
      <c r="M38" s="9"/>
      <c r="N38" s="9"/>
      <c r="O38" s="9"/>
      <c r="P38" s="9"/>
      <c r="Q38" s="9"/>
      <c r="R38" s="9">
        <v>4</v>
      </c>
      <c r="S38" s="9"/>
      <c r="T38" s="9"/>
      <c r="U38" s="9"/>
      <c r="V38" s="9"/>
      <c r="W38" s="39"/>
      <c r="X38" s="40">
        <f>4/4</f>
        <v>1</v>
      </c>
      <c r="Y38" s="65">
        <v>38853</v>
      </c>
      <c r="Z38" s="27"/>
      <c r="AA38" s="27"/>
      <c r="AB38" s="27"/>
      <c r="AC38" s="27"/>
      <c r="AD38" s="27"/>
      <c r="AE38" s="27"/>
      <c r="AF38" s="27"/>
      <c r="AG38" s="27"/>
      <c r="AH38" s="41">
        <f t="shared" ref="AH38:AH50" si="11">AI38+BJ38</f>
        <v>3</v>
      </c>
      <c r="AI38" s="10">
        <v>3</v>
      </c>
      <c r="AJ38" s="10">
        <v>1.74</v>
      </c>
      <c r="AK38" s="10">
        <v>1.54</v>
      </c>
      <c r="AL38" s="10">
        <v>2.2599999999999998</v>
      </c>
      <c r="AM38" s="10"/>
      <c r="AN38" s="10"/>
      <c r="AO38" s="10"/>
      <c r="AP38" s="10"/>
      <c r="AQ38" s="10"/>
      <c r="AR38" s="10"/>
      <c r="AS38" s="10"/>
      <c r="AT38" s="10"/>
      <c r="AU38" s="10"/>
      <c r="AV38" s="10"/>
      <c r="AW38" s="10">
        <v>182</v>
      </c>
      <c r="AX38" s="10">
        <v>147</v>
      </c>
      <c r="AY38" s="10">
        <v>212</v>
      </c>
      <c r="AZ38" s="10"/>
      <c r="BA38" s="10"/>
      <c r="BB38" s="10"/>
      <c r="BC38" s="10"/>
      <c r="BD38" s="10"/>
      <c r="BE38" s="10"/>
      <c r="BF38" s="10"/>
      <c r="BG38" s="10"/>
      <c r="BH38" s="10"/>
      <c r="BI38" s="10"/>
      <c r="BJ38" s="10"/>
      <c r="BK38" s="11">
        <f>AVERAGE(AJ38:AL38)</f>
        <v>1.8466666666666667</v>
      </c>
      <c r="BL38" s="10"/>
      <c r="BM38" s="10"/>
      <c r="BN38" s="10"/>
      <c r="BO38" s="10"/>
      <c r="BP38" s="11">
        <f>AVERAGE(AW38:AY38)</f>
        <v>180.33333333333334</v>
      </c>
      <c r="BQ38" s="10"/>
      <c r="BR38" s="10"/>
      <c r="BS38" s="10"/>
      <c r="BT38" s="10"/>
      <c r="BU38" s="43"/>
      <c r="BV38" s="44">
        <f t="shared" ref="BV38:BV50" si="12">((AJ38^2*PI()*AW38)/4)+((AK38^2*PI()*AX38)/4)+((AL38^2*PI()*AY38)/4)+((AM38^2*PI()*AZ38)/4)+((AN38^2*PI()*BA38)/4)+((AO38^2*PI()*BB38)/4)+((AP38^2*PI()*BC38)/4)+((AQ38^2*PI()*BD38)/4)+((AR38^2*PI()*BE38)/4)+((AS38^2*PI()*BF38)/4)+((AT38^2*PI()*BG38)/4)+((AU38^2*PI()*BH38)/4)+((AV38^2*PI()*BI38)/4)</f>
        <v>1557.0201288496396</v>
      </c>
      <c r="BW38" s="46">
        <f t="shared" si="6"/>
        <v>482.99530788909101</v>
      </c>
      <c r="BX38" s="46">
        <f t="shared" si="8"/>
        <v>2040.0154367387306</v>
      </c>
      <c r="BY38" s="46">
        <f t="shared" si="10"/>
        <v>2040.0154367387306</v>
      </c>
      <c r="BZ38" s="46" t="s">
        <v>63</v>
      </c>
      <c r="CA38" s="46" t="s">
        <v>64</v>
      </c>
      <c r="CB38" s="47" t="s">
        <v>113</v>
      </c>
      <c r="CC38" s="66" t="s">
        <v>155</v>
      </c>
    </row>
    <row r="39" spans="1:81" x14ac:dyDescent="0.3">
      <c r="A39" s="27">
        <v>69</v>
      </c>
      <c r="B39" s="9"/>
      <c r="C39" s="9"/>
      <c r="D39" s="9"/>
      <c r="E39" s="9">
        <v>2</v>
      </c>
      <c r="F39" s="9"/>
      <c r="G39" s="9"/>
      <c r="H39" s="9"/>
      <c r="I39" s="9"/>
      <c r="J39" s="9"/>
      <c r="K39" s="9"/>
      <c r="L39" s="9"/>
      <c r="M39" s="9"/>
      <c r="N39" s="9"/>
      <c r="O39" s="9"/>
      <c r="P39" s="9"/>
      <c r="Q39" s="9"/>
      <c r="R39" s="9"/>
      <c r="S39" s="9"/>
      <c r="T39" s="9"/>
      <c r="U39" s="9"/>
      <c r="V39" s="9"/>
      <c r="W39" s="39"/>
      <c r="X39" s="40">
        <f>IF(COUNTBLANK(N39:W39)=10,0,"calc")</f>
        <v>0</v>
      </c>
      <c r="Y39" s="65">
        <v>38853</v>
      </c>
      <c r="Z39" s="27"/>
      <c r="AA39" s="27"/>
      <c r="AB39" s="27" t="s">
        <v>114</v>
      </c>
      <c r="AC39" s="27"/>
      <c r="AD39" s="27"/>
      <c r="AE39" s="27"/>
      <c r="AF39" s="27"/>
      <c r="AG39" s="27"/>
      <c r="AH39" s="41">
        <f t="shared" si="11"/>
        <v>1</v>
      </c>
      <c r="AI39" s="10">
        <v>1</v>
      </c>
      <c r="AJ39" s="10">
        <v>2.42</v>
      </c>
      <c r="AK39" s="11">
        <v>2.42</v>
      </c>
      <c r="AL39" s="10"/>
      <c r="AM39" s="10"/>
      <c r="AN39" s="10"/>
      <c r="AO39" s="10"/>
      <c r="AP39" s="10"/>
      <c r="AQ39" s="10"/>
      <c r="AR39" s="10"/>
      <c r="AS39" s="10"/>
      <c r="AT39" s="10"/>
      <c r="AU39" s="10"/>
      <c r="AV39" s="10"/>
      <c r="AW39" s="10">
        <v>266</v>
      </c>
      <c r="AX39" s="11">
        <v>266</v>
      </c>
      <c r="AY39" s="10"/>
      <c r="AZ39" s="10"/>
      <c r="BA39" s="10"/>
      <c r="BB39" s="10"/>
      <c r="BC39" s="10"/>
      <c r="BD39" s="10"/>
      <c r="BE39" s="10"/>
      <c r="BF39" s="10"/>
      <c r="BG39" s="10"/>
      <c r="BH39" s="10"/>
      <c r="BI39" s="10"/>
      <c r="BJ39" s="10"/>
      <c r="BK39" s="10"/>
      <c r="BL39" s="10"/>
      <c r="BM39" s="10"/>
      <c r="BN39" s="10"/>
      <c r="BO39" s="10"/>
      <c r="BP39" s="10"/>
      <c r="BQ39" s="10"/>
      <c r="BR39" s="10"/>
      <c r="BS39" s="10"/>
      <c r="BT39" s="10"/>
      <c r="BU39" s="43"/>
      <c r="BV39" s="52">
        <f t="shared" si="12"/>
        <v>2446.9902877922741</v>
      </c>
      <c r="BW39" s="45">
        <f t="shared" si="6"/>
        <v>0</v>
      </c>
      <c r="BX39" s="46">
        <f t="shared" si="8"/>
        <v>2446.9902877922741</v>
      </c>
      <c r="BY39" s="46">
        <f t="shared" si="10"/>
        <v>2446.9902877922741</v>
      </c>
      <c r="BZ39" s="46" t="s">
        <v>63</v>
      </c>
      <c r="CA39" s="46" t="s">
        <v>76</v>
      </c>
      <c r="CB39" s="47" t="s">
        <v>115</v>
      </c>
      <c r="CC39" s="66" t="s">
        <v>155</v>
      </c>
    </row>
    <row r="40" spans="1:81" x14ac:dyDescent="0.3">
      <c r="A40" s="27">
        <v>72</v>
      </c>
      <c r="B40" s="9"/>
      <c r="C40" s="9"/>
      <c r="D40" s="9"/>
      <c r="E40" s="9">
        <v>2</v>
      </c>
      <c r="F40" s="9"/>
      <c r="G40" s="9"/>
      <c r="H40" s="9"/>
      <c r="I40" s="9"/>
      <c r="J40" s="9"/>
      <c r="K40" s="9"/>
      <c r="L40" s="9"/>
      <c r="M40" s="9"/>
      <c r="N40" s="9"/>
      <c r="O40" s="9"/>
      <c r="P40" s="9"/>
      <c r="Q40" s="9"/>
      <c r="R40" s="9"/>
      <c r="S40" s="9"/>
      <c r="T40" s="9"/>
      <c r="U40" s="9"/>
      <c r="V40" s="9"/>
      <c r="W40" s="39"/>
      <c r="X40" s="40">
        <f>IF(COUNTBLANK(N40:W40)=10,0,"calc")</f>
        <v>0</v>
      </c>
      <c r="Y40" s="65">
        <v>38853</v>
      </c>
      <c r="Z40" s="27"/>
      <c r="AA40" s="27"/>
      <c r="AB40" s="27"/>
      <c r="AC40" s="27"/>
      <c r="AD40" s="27"/>
      <c r="AE40" s="27"/>
      <c r="AF40" s="27"/>
      <c r="AG40" s="27"/>
      <c r="AH40" s="41">
        <f t="shared" si="11"/>
        <v>1</v>
      </c>
      <c r="AI40" s="10">
        <v>1</v>
      </c>
      <c r="AJ40" s="10">
        <v>2.79</v>
      </c>
      <c r="AK40" s="11">
        <v>2.79</v>
      </c>
      <c r="AL40" s="10"/>
      <c r="AM40" s="10"/>
      <c r="AN40" s="10"/>
      <c r="AO40" s="10"/>
      <c r="AP40" s="10"/>
      <c r="AQ40" s="10"/>
      <c r="AR40" s="10"/>
      <c r="AS40" s="10"/>
      <c r="AT40" s="10"/>
      <c r="AU40" s="10"/>
      <c r="AV40" s="10"/>
      <c r="AW40" s="10">
        <v>308</v>
      </c>
      <c r="AX40" s="11">
        <v>308</v>
      </c>
      <c r="AY40" s="10"/>
      <c r="AZ40" s="10"/>
      <c r="BA40" s="10"/>
      <c r="BB40" s="10"/>
      <c r="BC40" s="10"/>
      <c r="BD40" s="10"/>
      <c r="BE40" s="10"/>
      <c r="BF40" s="10"/>
      <c r="BG40" s="10"/>
      <c r="BH40" s="10"/>
      <c r="BI40" s="10"/>
      <c r="BJ40" s="10"/>
      <c r="BK40" s="10"/>
      <c r="BL40" s="10"/>
      <c r="BM40" s="10"/>
      <c r="BN40" s="10"/>
      <c r="BO40" s="10"/>
      <c r="BP40" s="10"/>
      <c r="BQ40" s="10"/>
      <c r="BR40" s="10"/>
      <c r="BS40" s="10"/>
      <c r="BT40" s="10"/>
      <c r="BU40" s="43"/>
      <c r="BV40" s="52">
        <f t="shared" si="12"/>
        <v>3765.9885917204797</v>
      </c>
      <c r="BW40" s="45">
        <f t="shared" si="6"/>
        <v>0</v>
      </c>
      <c r="BX40" s="46">
        <f t="shared" si="8"/>
        <v>3765.9885917204797</v>
      </c>
      <c r="BY40" s="46">
        <f t="shared" si="10"/>
        <v>3765.9885917204797</v>
      </c>
      <c r="BZ40" s="46" t="s">
        <v>63</v>
      </c>
      <c r="CA40" s="46" t="s">
        <v>76</v>
      </c>
      <c r="CB40" s="47" t="s">
        <v>116</v>
      </c>
      <c r="CC40" s="66" t="s">
        <v>148</v>
      </c>
    </row>
    <row r="41" spans="1:81" x14ac:dyDescent="0.3">
      <c r="A41" s="27">
        <v>73</v>
      </c>
      <c r="B41" s="9"/>
      <c r="C41" s="9"/>
      <c r="D41" s="9"/>
      <c r="E41" s="9">
        <v>3</v>
      </c>
      <c r="F41" s="9"/>
      <c r="G41" s="9"/>
      <c r="H41" s="9"/>
      <c r="I41" s="9"/>
      <c r="J41" s="9"/>
      <c r="K41" s="9"/>
      <c r="L41" s="9"/>
      <c r="M41" s="9"/>
      <c r="N41" s="9"/>
      <c r="O41" s="9"/>
      <c r="P41" s="9"/>
      <c r="Q41" s="9"/>
      <c r="R41" s="9"/>
      <c r="S41" s="9"/>
      <c r="T41" s="9"/>
      <c r="U41" s="9"/>
      <c r="V41" s="9"/>
      <c r="W41" s="39"/>
      <c r="X41" s="40">
        <f>IF(COUNTBLANK(N41:W41)=10,0,"calc")</f>
        <v>0</v>
      </c>
      <c r="Y41" s="65">
        <v>38853</v>
      </c>
      <c r="Z41" s="27"/>
      <c r="AA41" s="27"/>
      <c r="AB41" s="27"/>
      <c r="AC41" s="27" t="s">
        <v>117</v>
      </c>
      <c r="AD41" s="27"/>
      <c r="AE41" s="27"/>
      <c r="AF41" s="27"/>
      <c r="AG41" s="27"/>
      <c r="AH41" s="41">
        <f t="shared" si="11"/>
        <v>2</v>
      </c>
      <c r="AI41" s="10">
        <v>2</v>
      </c>
      <c r="AJ41" s="10">
        <v>1.88</v>
      </c>
      <c r="AK41" s="10">
        <v>1.29</v>
      </c>
      <c r="AL41" s="11">
        <f>AVERAGE(AJ41:AK41)</f>
        <v>1.585</v>
      </c>
      <c r="AM41" s="10"/>
      <c r="AN41" s="10"/>
      <c r="AO41" s="10"/>
      <c r="AP41" s="10"/>
      <c r="AQ41" s="10"/>
      <c r="AR41" s="10"/>
      <c r="AS41" s="10"/>
      <c r="AT41" s="10"/>
      <c r="AU41" s="10"/>
      <c r="AV41" s="10"/>
      <c r="AW41" s="10">
        <v>228</v>
      </c>
      <c r="AX41" s="10">
        <v>173</v>
      </c>
      <c r="AY41" s="11">
        <f>AVERAGE(AW41:AX41)</f>
        <v>200.5</v>
      </c>
      <c r="AZ41" s="10"/>
      <c r="BA41" s="10"/>
      <c r="BB41" s="10"/>
      <c r="BC41" s="10"/>
      <c r="BD41" s="10"/>
      <c r="BE41" s="10"/>
      <c r="BF41" s="10"/>
      <c r="BG41" s="10"/>
      <c r="BH41" s="10"/>
      <c r="BI41" s="10"/>
      <c r="BJ41" s="10"/>
      <c r="BK41" s="10"/>
      <c r="BL41" s="10"/>
      <c r="BM41" s="10"/>
      <c r="BN41" s="10"/>
      <c r="BO41" s="10"/>
      <c r="BP41" s="10"/>
      <c r="BQ41" s="10"/>
      <c r="BR41" s="10"/>
      <c r="BS41" s="10"/>
      <c r="BT41" s="10"/>
      <c r="BU41" s="43"/>
      <c r="BV41" s="52">
        <f t="shared" si="12"/>
        <v>1254.6214254068511</v>
      </c>
      <c r="BW41" s="45">
        <f t="shared" si="6"/>
        <v>0</v>
      </c>
      <c r="BX41" s="46">
        <f t="shared" si="8"/>
        <v>1254.6214254068511</v>
      </c>
      <c r="BY41" s="46">
        <f t="shared" si="10"/>
        <v>1254.6214254068511</v>
      </c>
      <c r="BZ41" s="46" t="s">
        <v>63</v>
      </c>
      <c r="CA41" s="46" t="s">
        <v>76</v>
      </c>
      <c r="CB41" s="47" t="s">
        <v>118</v>
      </c>
      <c r="CC41" s="66" t="s">
        <v>148</v>
      </c>
    </row>
    <row r="42" spans="1:81" x14ac:dyDescent="0.3">
      <c r="A42" s="27">
        <v>74</v>
      </c>
      <c r="B42" s="9"/>
      <c r="C42" s="9"/>
      <c r="D42" s="9"/>
      <c r="E42" s="9">
        <v>2</v>
      </c>
      <c r="F42" s="9"/>
      <c r="G42" s="9"/>
      <c r="H42" s="9"/>
      <c r="I42" s="9"/>
      <c r="J42" s="9"/>
      <c r="K42" s="9"/>
      <c r="L42" s="9"/>
      <c r="M42" s="9"/>
      <c r="N42" s="9"/>
      <c r="O42" s="9"/>
      <c r="P42" s="9"/>
      <c r="Q42" s="9"/>
      <c r="R42" s="9"/>
      <c r="S42" s="9"/>
      <c r="T42" s="9"/>
      <c r="U42" s="9"/>
      <c r="V42" s="9">
        <v>1</v>
      </c>
      <c r="W42" s="39"/>
      <c r="X42" s="40">
        <f>1/2</f>
        <v>0.5</v>
      </c>
      <c r="Y42" s="63">
        <v>38859</v>
      </c>
      <c r="Z42" s="27"/>
      <c r="AA42" s="27"/>
      <c r="AB42" s="27"/>
      <c r="AC42" s="27"/>
      <c r="AD42" s="27"/>
      <c r="AE42" s="27"/>
      <c r="AF42" s="27"/>
      <c r="AG42" s="27"/>
      <c r="AH42" s="41">
        <f t="shared" si="11"/>
        <v>0</v>
      </c>
      <c r="AI42" s="10">
        <v>0</v>
      </c>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43"/>
      <c r="BV42" s="44">
        <f t="shared" si="12"/>
        <v>0</v>
      </c>
      <c r="BW42" s="45">
        <f t="shared" si="6"/>
        <v>0</v>
      </c>
      <c r="BX42" s="48"/>
      <c r="BY42" s="46" t="str">
        <f t="shared" si="10"/>
        <v/>
      </c>
      <c r="BZ42" s="54" t="s">
        <v>56</v>
      </c>
      <c r="CA42" s="54"/>
      <c r="CB42" s="55" t="s">
        <v>119</v>
      </c>
      <c r="CC42" s="66" t="s">
        <v>156</v>
      </c>
    </row>
    <row r="43" spans="1:81" x14ac:dyDescent="0.3">
      <c r="A43" s="27">
        <v>78</v>
      </c>
      <c r="B43" s="9"/>
      <c r="C43" s="9"/>
      <c r="D43" s="9"/>
      <c r="E43" s="9"/>
      <c r="F43" s="9">
        <v>3</v>
      </c>
      <c r="G43" s="9"/>
      <c r="H43" s="9"/>
      <c r="I43" s="9"/>
      <c r="J43" s="9"/>
      <c r="K43" s="9"/>
      <c r="L43" s="9"/>
      <c r="M43" s="9"/>
      <c r="N43" s="9"/>
      <c r="O43" s="9"/>
      <c r="P43" s="9"/>
      <c r="Q43" s="9"/>
      <c r="R43" s="9"/>
      <c r="S43" s="9"/>
      <c r="T43" s="9"/>
      <c r="U43" s="9"/>
      <c r="V43" s="9"/>
      <c r="W43" s="39"/>
      <c r="X43" s="40">
        <f>IF(COUNTBLANK(N43:W43)=10,0,"calc")</f>
        <v>0</v>
      </c>
      <c r="Y43" s="65">
        <v>38863</v>
      </c>
      <c r="Z43" s="27"/>
      <c r="AA43" s="27"/>
      <c r="AB43" s="27"/>
      <c r="AC43" s="27"/>
      <c r="AD43" s="27"/>
      <c r="AE43" s="27"/>
      <c r="AF43" s="27"/>
      <c r="AG43" s="27"/>
      <c r="AH43" s="41">
        <f t="shared" si="11"/>
        <v>1</v>
      </c>
      <c r="AI43" s="10">
        <v>1</v>
      </c>
      <c r="AJ43" s="10">
        <v>1.75</v>
      </c>
      <c r="AK43" s="11">
        <v>1.75</v>
      </c>
      <c r="AL43" s="11">
        <v>1.75</v>
      </c>
      <c r="AM43" s="10"/>
      <c r="AN43" s="10"/>
      <c r="AO43" s="10"/>
      <c r="AP43" s="10"/>
      <c r="AQ43" s="10"/>
      <c r="AR43" s="10"/>
      <c r="AS43" s="10"/>
      <c r="AT43" s="10"/>
      <c r="AU43" s="10"/>
      <c r="AV43" s="10"/>
      <c r="AW43" s="10">
        <v>204</v>
      </c>
      <c r="AX43" s="11">
        <v>204</v>
      </c>
      <c r="AY43" s="11">
        <v>204</v>
      </c>
      <c r="AZ43" s="10"/>
      <c r="BA43" s="10"/>
      <c r="BB43" s="10"/>
      <c r="BC43" s="10"/>
      <c r="BD43" s="10"/>
      <c r="BE43" s="10"/>
      <c r="BF43" s="10"/>
      <c r="BG43" s="10"/>
      <c r="BH43" s="10"/>
      <c r="BI43" s="10"/>
      <c r="BJ43" s="10"/>
      <c r="BK43" s="10"/>
      <c r="BL43" s="10"/>
      <c r="BM43" s="10"/>
      <c r="BN43" s="10"/>
      <c r="BO43" s="10"/>
      <c r="BP43" s="10"/>
      <c r="BQ43" s="10"/>
      <c r="BR43" s="10"/>
      <c r="BS43" s="10"/>
      <c r="BT43" s="10"/>
      <c r="BU43" s="43"/>
      <c r="BV43" s="52">
        <f t="shared" si="12"/>
        <v>1472.0325077476673</v>
      </c>
      <c r="BW43" s="45">
        <f t="shared" si="6"/>
        <v>0</v>
      </c>
      <c r="BX43" s="46">
        <f t="shared" ref="BX43:BX44" si="13">BV43+BW43</f>
        <v>1472.0325077476673</v>
      </c>
      <c r="BY43" s="46">
        <f t="shared" si="10"/>
        <v>1472.0325077476673</v>
      </c>
      <c r="BZ43" s="46" t="s">
        <v>63</v>
      </c>
      <c r="CA43" s="46" t="s">
        <v>76</v>
      </c>
      <c r="CB43" s="47" t="s">
        <v>120</v>
      </c>
      <c r="CC43" s="66" t="s">
        <v>151</v>
      </c>
    </row>
    <row r="44" spans="1:81" x14ac:dyDescent="0.3">
      <c r="A44" s="27">
        <v>79</v>
      </c>
      <c r="B44" s="9"/>
      <c r="C44" s="9"/>
      <c r="D44" s="9"/>
      <c r="E44" s="9"/>
      <c r="F44" s="9">
        <v>1</v>
      </c>
      <c r="G44" s="9"/>
      <c r="H44" s="9"/>
      <c r="I44" s="9">
        <v>2</v>
      </c>
      <c r="J44" s="9"/>
      <c r="K44" s="9"/>
      <c r="L44" s="9"/>
      <c r="M44" s="9"/>
      <c r="N44" s="9"/>
      <c r="O44" s="9"/>
      <c r="P44" s="9"/>
      <c r="Q44" s="9"/>
      <c r="R44" s="9"/>
      <c r="S44" s="9"/>
      <c r="T44" s="9"/>
      <c r="U44" s="9"/>
      <c r="V44" s="9"/>
      <c r="W44" s="39"/>
      <c r="X44" s="40">
        <f>IF(COUNTBLANK(N44:W44)=10,0,"calc")</f>
        <v>0</v>
      </c>
      <c r="Y44" s="65">
        <v>38859</v>
      </c>
      <c r="Z44" s="27"/>
      <c r="AA44" s="27"/>
      <c r="AB44" s="27"/>
      <c r="AC44" s="27"/>
      <c r="AD44" s="27" t="s">
        <v>121</v>
      </c>
      <c r="AE44" s="27"/>
      <c r="AF44" s="27"/>
      <c r="AG44" s="27"/>
      <c r="AH44" s="41">
        <f t="shared" si="11"/>
        <v>1</v>
      </c>
      <c r="AI44" s="10">
        <v>1</v>
      </c>
      <c r="AJ44" s="10">
        <v>1.58</v>
      </c>
      <c r="AK44" s="11">
        <v>1.58</v>
      </c>
      <c r="AL44" s="10"/>
      <c r="AM44" s="10"/>
      <c r="AN44" s="10"/>
      <c r="AO44" s="10"/>
      <c r="AP44" s="10"/>
      <c r="AQ44" s="10"/>
      <c r="AR44" s="10"/>
      <c r="AS44" s="10"/>
      <c r="AT44" s="10"/>
      <c r="AU44" s="10"/>
      <c r="AV44" s="10"/>
      <c r="AW44" s="10">
        <v>142</v>
      </c>
      <c r="AX44" s="11">
        <v>142</v>
      </c>
      <c r="AY44" s="10"/>
      <c r="AZ44" s="10"/>
      <c r="BA44" s="10"/>
      <c r="BB44" s="10"/>
      <c r="BC44" s="10"/>
      <c r="BD44" s="10"/>
      <c r="BE44" s="10"/>
      <c r="BF44" s="10"/>
      <c r="BG44" s="10"/>
      <c r="BH44" s="10"/>
      <c r="BI44" s="10"/>
      <c r="BJ44" s="10"/>
      <c r="BK44" s="10"/>
      <c r="BL44" s="10"/>
      <c r="BM44" s="10"/>
      <c r="BN44" s="10"/>
      <c r="BO44" s="10"/>
      <c r="BP44" s="10"/>
      <c r="BQ44" s="10"/>
      <c r="BR44" s="10"/>
      <c r="BS44" s="10"/>
      <c r="BT44" s="10"/>
      <c r="BU44" s="43"/>
      <c r="BV44" s="52">
        <f t="shared" si="12"/>
        <v>556.82970492993081</v>
      </c>
      <c r="BW44" s="45">
        <f t="shared" si="6"/>
        <v>0</v>
      </c>
      <c r="BX44" s="46">
        <f t="shared" si="13"/>
        <v>556.82970492993081</v>
      </c>
      <c r="BY44" s="46">
        <f t="shared" si="10"/>
        <v>556.82970492993081</v>
      </c>
      <c r="BZ44" s="46" t="s">
        <v>63</v>
      </c>
      <c r="CA44" s="46" t="s">
        <v>76</v>
      </c>
      <c r="CB44" s="47" t="s">
        <v>122</v>
      </c>
      <c r="CC44" s="66" t="s">
        <v>151</v>
      </c>
    </row>
    <row r="45" spans="1:81" x14ac:dyDescent="0.3">
      <c r="A45" s="27">
        <v>93</v>
      </c>
      <c r="B45" s="9">
        <v>3</v>
      </c>
      <c r="C45" s="9">
        <v>5</v>
      </c>
      <c r="D45" s="9"/>
      <c r="E45" s="9"/>
      <c r="F45" s="9"/>
      <c r="G45" s="9"/>
      <c r="H45" s="9"/>
      <c r="I45" s="9"/>
      <c r="J45" s="9"/>
      <c r="K45" s="9"/>
      <c r="L45" s="9"/>
      <c r="M45" s="9"/>
      <c r="N45" s="9"/>
      <c r="O45" s="9"/>
      <c r="P45" s="9"/>
      <c r="Q45" s="9"/>
      <c r="R45" s="9"/>
      <c r="S45" s="9"/>
      <c r="T45" s="9"/>
      <c r="U45" s="9">
        <v>1</v>
      </c>
      <c r="V45" s="9"/>
      <c r="W45" s="39"/>
      <c r="X45" s="40">
        <f>1/5</f>
        <v>0.2</v>
      </c>
      <c r="Y45" s="65">
        <v>38853</v>
      </c>
      <c r="Z45" s="27"/>
      <c r="AA45" s="27"/>
      <c r="AB45" s="27"/>
      <c r="AC45" s="27"/>
      <c r="AD45" s="27"/>
      <c r="AE45" s="27"/>
      <c r="AF45" s="27"/>
      <c r="AG45" s="27"/>
      <c r="AH45" s="41">
        <f t="shared" si="11"/>
        <v>3</v>
      </c>
      <c r="AI45" s="10">
        <v>3</v>
      </c>
      <c r="AJ45" s="10">
        <v>2.93</v>
      </c>
      <c r="AK45" s="10">
        <v>2.4900000000000002</v>
      </c>
      <c r="AL45" s="11">
        <f>AVERAGE(AJ45:AK45)</f>
        <v>2.71</v>
      </c>
      <c r="AM45" s="11">
        <f>AVERAGE(AJ45:AK45)</f>
        <v>2.71</v>
      </c>
      <c r="AN45" s="10"/>
      <c r="AO45" s="10"/>
      <c r="AP45" s="10"/>
      <c r="AQ45" s="10"/>
      <c r="AR45" s="10"/>
      <c r="AS45" s="10"/>
      <c r="AT45" s="10"/>
      <c r="AU45" s="10"/>
      <c r="AV45" s="10"/>
      <c r="AW45" s="10">
        <v>279</v>
      </c>
      <c r="AX45" s="10">
        <v>266</v>
      </c>
      <c r="AY45" s="11">
        <f>AVERAGE(AW45:AX45)</f>
        <v>272.5</v>
      </c>
      <c r="AZ45" s="11">
        <f>AVERAGE(AW45:AX45)</f>
        <v>272.5</v>
      </c>
      <c r="BA45" s="10"/>
      <c r="BB45" s="10"/>
      <c r="BC45" s="10"/>
      <c r="BD45" s="10"/>
      <c r="BE45" s="10"/>
      <c r="BF45" s="10"/>
      <c r="BG45" s="10"/>
      <c r="BH45" s="10"/>
      <c r="BI45" s="10"/>
      <c r="BJ45" s="42">
        <v>0</v>
      </c>
      <c r="BK45" s="50">
        <f>AVERAGE(AJ45:AK45)</f>
        <v>2.71</v>
      </c>
      <c r="BL45" s="42"/>
      <c r="BM45" s="42"/>
      <c r="BN45" s="10"/>
      <c r="BO45" s="10"/>
      <c r="BP45" s="11">
        <f>AVERAGE(AW45:AX45)</f>
        <v>272.5</v>
      </c>
      <c r="BQ45" s="10"/>
      <c r="BR45" s="10"/>
      <c r="BS45" s="10"/>
      <c r="BT45" s="10"/>
      <c r="BU45" s="43"/>
      <c r="BV45" s="52">
        <f t="shared" si="12"/>
        <v>6320.0583372344026</v>
      </c>
      <c r="BW45" s="46">
        <f t="shared" si="6"/>
        <v>1571.7916226174618</v>
      </c>
      <c r="BX45" s="46">
        <f t="shared" ref="BX45:BX51" si="14">BV45+BW45</f>
        <v>7891.8499598518647</v>
      </c>
      <c r="BY45" s="46">
        <f t="shared" ref="BY45" si="15">IF(OR(BZ45="ok",BZ45="ok_m",BZ45="ok_p"),BX45,"")</f>
        <v>7891.8499598518647</v>
      </c>
      <c r="BZ45" s="46" t="s">
        <v>63</v>
      </c>
      <c r="CA45" s="46" t="s">
        <v>76</v>
      </c>
      <c r="CB45" s="47" t="s">
        <v>123</v>
      </c>
      <c r="CC45" s="66" t="s">
        <v>151</v>
      </c>
    </row>
    <row r="46" spans="1:81" x14ac:dyDescent="0.3">
      <c r="A46" s="27">
        <v>97</v>
      </c>
      <c r="B46" s="9">
        <v>3</v>
      </c>
      <c r="C46" s="9"/>
      <c r="D46" s="9"/>
      <c r="E46" s="9"/>
      <c r="F46" s="9"/>
      <c r="G46" s="9">
        <v>4</v>
      </c>
      <c r="H46" s="9"/>
      <c r="I46" s="9"/>
      <c r="J46" s="9"/>
      <c r="K46" s="9"/>
      <c r="L46" s="9"/>
      <c r="M46" s="9"/>
      <c r="N46" s="9">
        <v>1</v>
      </c>
      <c r="O46" s="9"/>
      <c r="P46" s="9"/>
      <c r="Q46" s="9"/>
      <c r="R46" s="9">
        <v>1</v>
      </c>
      <c r="S46" s="9"/>
      <c r="T46" s="9"/>
      <c r="U46" s="9"/>
      <c r="V46" s="9"/>
      <c r="W46" s="39">
        <v>1</v>
      </c>
      <c r="X46" s="40">
        <f>1/3</f>
        <v>0.33333333333333331</v>
      </c>
      <c r="Y46" s="65">
        <v>38855</v>
      </c>
      <c r="Z46" s="27"/>
      <c r="AA46" s="27"/>
      <c r="AB46" s="27"/>
      <c r="AC46" s="27" t="s">
        <v>124</v>
      </c>
      <c r="AD46" s="27"/>
      <c r="AE46" s="27"/>
      <c r="AF46" s="27" t="s">
        <v>125</v>
      </c>
      <c r="AG46" s="27" t="s">
        <v>126</v>
      </c>
      <c r="AH46" s="41">
        <f t="shared" si="11"/>
        <v>4</v>
      </c>
      <c r="AI46" s="10">
        <v>4</v>
      </c>
      <c r="AJ46" s="10">
        <v>3.41</v>
      </c>
      <c r="AK46" s="10">
        <v>2.12</v>
      </c>
      <c r="AL46" s="10">
        <v>1.58</v>
      </c>
      <c r="AM46" s="51"/>
      <c r="AN46" s="10"/>
      <c r="AO46" s="10"/>
      <c r="AP46" s="10"/>
      <c r="AQ46" s="10"/>
      <c r="AR46" s="10"/>
      <c r="AS46" s="10"/>
      <c r="AT46" s="10"/>
      <c r="AU46" s="10"/>
      <c r="AV46" s="10"/>
      <c r="AW46" s="10">
        <v>267</v>
      </c>
      <c r="AX46" s="10">
        <v>230</v>
      </c>
      <c r="AY46" s="10">
        <v>168</v>
      </c>
      <c r="AZ46" s="51"/>
      <c r="BA46" s="10"/>
      <c r="BB46" s="10"/>
      <c r="BC46" s="10"/>
      <c r="BD46" s="10"/>
      <c r="BE46" s="10"/>
      <c r="BF46" s="10"/>
      <c r="BG46" s="10"/>
      <c r="BH46" s="10"/>
      <c r="BI46" s="10"/>
      <c r="BJ46" s="42">
        <v>0</v>
      </c>
      <c r="BK46" s="10"/>
      <c r="BL46" s="10"/>
      <c r="BM46" s="10"/>
      <c r="BN46" s="10"/>
      <c r="BO46" s="10"/>
      <c r="BP46" s="10"/>
      <c r="BQ46" s="10"/>
      <c r="BR46" s="10"/>
      <c r="BS46" s="10"/>
      <c r="BT46" s="10"/>
      <c r="BU46" s="43"/>
      <c r="BV46" s="52">
        <f t="shared" si="12"/>
        <v>3579.6955245747081</v>
      </c>
      <c r="BW46" s="45">
        <f t="shared" si="6"/>
        <v>0</v>
      </c>
      <c r="BX46" s="46">
        <f t="shared" si="14"/>
        <v>3579.6955245747081</v>
      </c>
      <c r="BY46" s="46">
        <f t="shared" ref="BY46:BY48" si="16">IF(OR(BZ46="ok",BZ46="ok_m",BZ46="ok_p"),BX46,"")</f>
        <v>3579.6955245747081</v>
      </c>
      <c r="BZ46" s="46" t="s">
        <v>63</v>
      </c>
      <c r="CA46" s="46" t="s">
        <v>64</v>
      </c>
      <c r="CB46" s="47" t="s">
        <v>127</v>
      </c>
      <c r="CC46" s="66" t="s">
        <v>157</v>
      </c>
    </row>
    <row r="47" spans="1:81" x14ac:dyDescent="0.3">
      <c r="A47" s="27">
        <v>98</v>
      </c>
      <c r="B47" s="9">
        <v>2</v>
      </c>
      <c r="C47" s="9"/>
      <c r="D47" s="9"/>
      <c r="E47" s="9"/>
      <c r="F47" s="9"/>
      <c r="G47" s="9"/>
      <c r="H47" s="9"/>
      <c r="I47" s="9">
        <v>3</v>
      </c>
      <c r="J47" s="9"/>
      <c r="K47" s="9"/>
      <c r="L47" s="9"/>
      <c r="M47" s="9"/>
      <c r="N47" s="9">
        <v>2</v>
      </c>
      <c r="O47" s="9"/>
      <c r="P47" s="9"/>
      <c r="Q47" s="9"/>
      <c r="R47" s="9"/>
      <c r="S47" s="9"/>
      <c r="T47" s="9">
        <v>2</v>
      </c>
      <c r="U47" s="9"/>
      <c r="V47" s="9"/>
      <c r="W47" s="39"/>
      <c r="X47" s="40">
        <f>2/2</f>
        <v>1</v>
      </c>
      <c r="Y47" s="65" t="s">
        <v>66</v>
      </c>
      <c r="Z47" s="27"/>
      <c r="AA47" s="27"/>
      <c r="AB47" s="27"/>
      <c r="AC47" s="27"/>
      <c r="AD47" s="27" t="s">
        <v>128</v>
      </c>
      <c r="AE47" s="27"/>
      <c r="AF47" s="27"/>
      <c r="AG47" s="27" t="s">
        <v>129</v>
      </c>
      <c r="AH47" s="41">
        <f t="shared" si="11"/>
        <v>3</v>
      </c>
      <c r="AI47" s="10">
        <v>2</v>
      </c>
      <c r="AJ47" s="51"/>
      <c r="AK47" s="10">
        <v>1.79</v>
      </c>
      <c r="AL47" s="10"/>
      <c r="AM47" s="10"/>
      <c r="AN47" s="10"/>
      <c r="AO47" s="10"/>
      <c r="AP47" s="10"/>
      <c r="AQ47" s="10"/>
      <c r="AR47" s="10"/>
      <c r="AS47" s="10"/>
      <c r="AT47" s="10"/>
      <c r="AU47" s="10"/>
      <c r="AV47" s="10"/>
      <c r="AW47" s="51"/>
      <c r="AX47" s="10">
        <v>241</v>
      </c>
      <c r="AY47" s="10"/>
      <c r="AZ47" s="10"/>
      <c r="BA47" s="10"/>
      <c r="BB47" s="10"/>
      <c r="BC47" s="10"/>
      <c r="BD47" s="10"/>
      <c r="BE47" s="10"/>
      <c r="BF47" s="10"/>
      <c r="BG47" s="10"/>
      <c r="BH47" s="10"/>
      <c r="BI47" s="10"/>
      <c r="BJ47" s="42">
        <v>1</v>
      </c>
      <c r="BK47" s="10">
        <v>1.34</v>
      </c>
      <c r="BL47" s="10"/>
      <c r="BM47" s="10"/>
      <c r="BN47" s="10"/>
      <c r="BO47" s="10"/>
      <c r="BP47" s="45">
        <f>76.858*BK47+63.945</f>
        <v>166.93472</v>
      </c>
      <c r="BQ47" s="10"/>
      <c r="BR47" s="10"/>
      <c r="BS47" s="10"/>
      <c r="BT47" s="10"/>
      <c r="BU47" s="43"/>
      <c r="BV47" s="52">
        <f t="shared" si="12"/>
        <v>606.47511553736513</v>
      </c>
      <c r="BW47" s="45">
        <f>((BK47^2*PI()*BP47)/4)+((BL47^2*PI()*BQ47)/4)+((BM47^2*PI()*BR47)/4)+((BN47^2*PI()*BS47)/4)</f>
        <v>235.42151551250197</v>
      </c>
      <c r="BX47" s="46">
        <f t="shared" si="14"/>
        <v>841.8966310498671</v>
      </c>
      <c r="BY47" s="46">
        <f t="shared" si="16"/>
        <v>841.8966310498671</v>
      </c>
      <c r="BZ47" s="46" t="s">
        <v>63</v>
      </c>
      <c r="CA47" s="46" t="s">
        <v>64</v>
      </c>
      <c r="CB47" s="47" t="s">
        <v>130</v>
      </c>
      <c r="CC47" s="66" t="s">
        <v>157</v>
      </c>
    </row>
    <row r="48" spans="1:81" x14ac:dyDescent="0.3">
      <c r="A48" s="27">
        <v>99</v>
      </c>
      <c r="B48" s="9">
        <v>1</v>
      </c>
      <c r="C48" s="9">
        <v>3</v>
      </c>
      <c r="D48" s="9"/>
      <c r="E48" s="9"/>
      <c r="F48" s="9"/>
      <c r="G48" s="9"/>
      <c r="H48" s="9"/>
      <c r="I48" s="9"/>
      <c r="J48" s="9"/>
      <c r="K48" s="9"/>
      <c r="L48" s="9"/>
      <c r="M48" s="9"/>
      <c r="N48" s="9"/>
      <c r="O48" s="9">
        <v>2</v>
      </c>
      <c r="P48" s="9"/>
      <c r="Q48" s="9"/>
      <c r="R48" s="9"/>
      <c r="S48" s="9"/>
      <c r="T48" s="9"/>
      <c r="U48" s="9"/>
      <c r="V48" s="9"/>
      <c r="W48" s="39"/>
      <c r="X48" s="40">
        <f>2/2</f>
        <v>1</v>
      </c>
      <c r="Y48" s="65">
        <v>38859</v>
      </c>
      <c r="Z48" s="27"/>
      <c r="AA48" s="27"/>
      <c r="AB48" s="27"/>
      <c r="AC48" s="27"/>
      <c r="AD48" s="27"/>
      <c r="AE48" s="27"/>
      <c r="AF48" s="27"/>
      <c r="AG48" s="27"/>
      <c r="AH48" s="41">
        <f t="shared" si="11"/>
        <v>2</v>
      </c>
      <c r="AI48" s="10">
        <v>2</v>
      </c>
      <c r="AJ48" s="10">
        <v>2.0299999999999998</v>
      </c>
      <c r="AK48" s="10">
        <v>2.67</v>
      </c>
      <c r="AL48" s="10"/>
      <c r="AM48" s="10"/>
      <c r="AN48" s="10"/>
      <c r="AO48" s="10"/>
      <c r="AP48" s="10"/>
      <c r="AQ48" s="10"/>
      <c r="AR48" s="10"/>
      <c r="AS48" s="10"/>
      <c r="AT48" s="10"/>
      <c r="AU48" s="10"/>
      <c r="AV48" s="10"/>
      <c r="AW48" s="10">
        <v>130</v>
      </c>
      <c r="AX48" s="10">
        <v>277</v>
      </c>
      <c r="AY48" s="10"/>
      <c r="AZ48" s="10"/>
      <c r="BA48" s="10"/>
      <c r="BB48" s="10"/>
      <c r="BC48" s="10"/>
      <c r="BD48" s="10"/>
      <c r="BE48" s="10"/>
      <c r="BF48" s="10"/>
      <c r="BG48" s="10"/>
      <c r="BH48" s="10"/>
      <c r="BI48" s="10"/>
      <c r="BJ48" s="42">
        <v>0</v>
      </c>
      <c r="BK48" s="10"/>
      <c r="BL48" s="10"/>
      <c r="BM48" s="10"/>
      <c r="BN48" s="10"/>
      <c r="BO48" s="10"/>
      <c r="BP48" s="10"/>
      <c r="BQ48" s="10"/>
      <c r="BR48" s="10"/>
      <c r="BS48" s="10"/>
      <c r="BT48" s="10"/>
      <c r="BU48" s="43"/>
      <c r="BV48" s="44">
        <f t="shared" si="12"/>
        <v>1971.6810637719977</v>
      </c>
      <c r="BW48" s="45">
        <f>((BK48^2*PI()*BP48)/4)+((BL48^2*PI()*BQ48)/4)+((BM48^2*PI()*BR48)/4)+((BN48^2*PI()*BS48)/4)</f>
        <v>0</v>
      </c>
      <c r="BX48" s="45">
        <f t="shared" si="14"/>
        <v>1971.6810637719977</v>
      </c>
      <c r="BY48" s="46">
        <f t="shared" si="16"/>
        <v>1971.6810637719977</v>
      </c>
      <c r="BZ48" s="46" t="s">
        <v>58</v>
      </c>
      <c r="CA48" s="46" t="s">
        <v>59</v>
      </c>
      <c r="CB48" s="47" t="s">
        <v>131</v>
      </c>
      <c r="CC48" s="66" t="s">
        <v>155</v>
      </c>
    </row>
    <row r="49" spans="1:81" x14ac:dyDescent="0.3">
      <c r="A49" s="27">
        <v>114</v>
      </c>
      <c r="B49" s="9">
        <v>5</v>
      </c>
      <c r="C49" s="9">
        <v>5</v>
      </c>
      <c r="D49" s="9">
        <v>6</v>
      </c>
      <c r="E49" s="9"/>
      <c r="F49" s="9"/>
      <c r="G49" s="9">
        <v>7</v>
      </c>
      <c r="H49" s="9"/>
      <c r="I49" s="9"/>
      <c r="J49" s="9">
        <v>4</v>
      </c>
      <c r="K49" s="9"/>
      <c r="L49" s="9"/>
      <c r="M49" s="9"/>
      <c r="N49" s="9"/>
      <c r="O49" s="9">
        <v>4</v>
      </c>
      <c r="P49" s="9">
        <v>6</v>
      </c>
      <c r="Q49" s="9"/>
      <c r="R49" s="9">
        <v>6</v>
      </c>
      <c r="S49" s="9"/>
      <c r="T49" s="9"/>
      <c r="U49" s="9"/>
      <c r="V49" s="9"/>
      <c r="W49" s="39"/>
      <c r="X49" s="40">
        <f>5/5</f>
        <v>1</v>
      </c>
      <c r="Y49" s="65">
        <v>38859</v>
      </c>
      <c r="Z49" s="27"/>
      <c r="AA49" s="27"/>
      <c r="AB49" s="27"/>
      <c r="AC49" s="27"/>
      <c r="AD49" s="27"/>
      <c r="AE49" s="27"/>
      <c r="AF49" s="27" t="s">
        <v>132</v>
      </c>
      <c r="AG49" s="27" t="s">
        <v>133</v>
      </c>
      <c r="AH49" s="41">
        <f t="shared" si="11"/>
        <v>2</v>
      </c>
      <c r="AI49" s="10">
        <v>2</v>
      </c>
      <c r="AJ49" s="10">
        <v>2.08</v>
      </c>
      <c r="AK49" s="10">
        <v>2.54</v>
      </c>
      <c r="AL49" s="10"/>
      <c r="AM49" s="10"/>
      <c r="AN49" s="10"/>
      <c r="AO49" s="10"/>
      <c r="AP49" s="10"/>
      <c r="AQ49" s="10"/>
      <c r="AR49" s="10"/>
      <c r="AS49" s="10"/>
      <c r="AT49" s="10"/>
      <c r="AU49" s="10"/>
      <c r="AV49" s="10"/>
      <c r="AW49" s="10">
        <v>309</v>
      </c>
      <c r="AX49" s="10">
        <v>285</v>
      </c>
      <c r="AY49" s="10"/>
      <c r="AZ49" s="10"/>
      <c r="BA49" s="10"/>
      <c r="BB49" s="10"/>
      <c r="BC49" s="10"/>
      <c r="BD49" s="10"/>
      <c r="BE49" s="10"/>
      <c r="BF49" s="10"/>
      <c r="BG49" s="10"/>
      <c r="BH49" s="10"/>
      <c r="BI49" s="10"/>
      <c r="BJ49" s="10"/>
      <c r="BK49" s="11">
        <f>AVERAGE(AJ49:AK49)</f>
        <v>2.31</v>
      </c>
      <c r="BL49" s="11">
        <f>AVERAGE(AJ49:AK49)</f>
        <v>2.31</v>
      </c>
      <c r="BM49" s="11">
        <f>AVERAGE(2.31
)</f>
        <v>2.31</v>
      </c>
      <c r="BN49" s="10"/>
      <c r="BO49" s="10"/>
      <c r="BP49" s="11">
        <f>AVERAGE(AW49:AX49)</f>
        <v>297</v>
      </c>
      <c r="BQ49" s="11">
        <f>AVERAGE(AW49:AX49)</f>
        <v>297</v>
      </c>
      <c r="BR49" s="11">
        <f>AVERAGE(AW49:AX49)</f>
        <v>297</v>
      </c>
      <c r="BS49" s="10"/>
      <c r="BT49" s="10"/>
      <c r="BU49" s="43"/>
      <c r="BV49" s="44">
        <f t="shared" si="12"/>
        <v>2494.0818191917888</v>
      </c>
      <c r="BW49" s="46">
        <f t="shared" ref="BW49:BW55" si="17">((BK49^2*PI()*BP49)/4)+((BL49^2*PI()*BQ49)/4)+((BM49^2*PI()*BR49)/4)+((BN49^2*PI()*BS49)/4)</f>
        <v>3734.1481574772652</v>
      </c>
      <c r="BX49" s="46">
        <f t="shared" si="14"/>
        <v>6228.2299766690539</v>
      </c>
      <c r="BY49" s="46">
        <f t="shared" ref="BY49" si="18">IF(OR(BZ49="ok",BZ49="ok_m",BZ49="ok_p"),BX49,"")</f>
        <v>6228.2299766690539</v>
      </c>
      <c r="BZ49" s="46" t="s">
        <v>63</v>
      </c>
      <c r="CA49" s="46" t="s">
        <v>64</v>
      </c>
      <c r="CB49" s="47" t="s">
        <v>134</v>
      </c>
      <c r="CC49" s="66" t="s">
        <v>155</v>
      </c>
    </row>
    <row r="50" spans="1:81" x14ac:dyDescent="0.3">
      <c r="A50" s="27">
        <v>121</v>
      </c>
      <c r="B50" s="9"/>
      <c r="C50" s="9">
        <v>1</v>
      </c>
      <c r="D50" s="9">
        <v>3</v>
      </c>
      <c r="E50" s="9"/>
      <c r="F50" s="9"/>
      <c r="G50" s="9"/>
      <c r="H50" s="9"/>
      <c r="I50" s="9"/>
      <c r="J50" s="9"/>
      <c r="K50" s="9"/>
      <c r="L50" s="9"/>
      <c r="M50" s="9"/>
      <c r="N50" s="9"/>
      <c r="O50" s="9"/>
      <c r="P50" s="9">
        <v>1</v>
      </c>
      <c r="Q50" s="9"/>
      <c r="R50" s="9"/>
      <c r="S50" s="9"/>
      <c r="T50" s="9"/>
      <c r="U50" s="9"/>
      <c r="V50" s="9"/>
      <c r="W50" s="39"/>
      <c r="X50" s="40">
        <f>1/1</f>
        <v>1</v>
      </c>
      <c r="Y50" s="65">
        <v>38854</v>
      </c>
      <c r="Z50" s="27"/>
      <c r="AA50" s="27"/>
      <c r="AB50" s="27"/>
      <c r="AC50" s="27"/>
      <c r="AD50" s="27"/>
      <c r="AE50" s="27"/>
      <c r="AF50" s="27"/>
      <c r="AG50" s="27"/>
      <c r="AH50" s="41">
        <f t="shared" si="11"/>
        <v>3</v>
      </c>
      <c r="AI50" s="10">
        <v>3</v>
      </c>
      <c r="AJ50" s="10">
        <v>3.15</v>
      </c>
      <c r="AK50" s="51"/>
      <c r="AL50" s="51"/>
      <c r="AM50" s="10"/>
      <c r="AN50" s="10"/>
      <c r="AO50" s="10"/>
      <c r="AP50" s="10"/>
      <c r="AQ50" s="10"/>
      <c r="AR50" s="10"/>
      <c r="AS50" s="10"/>
      <c r="AT50" s="10"/>
      <c r="AU50" s="10"/>
      <c r="AV50" s="10"/>
      <c r="AW50" s="10">
        <v>285</v>
      </c>
      <c r="AX50" s="51"/>
      <c r="AY50" s="51"/>
      <c r="AZ50" s="10"/>
      <c r="BA50" s="10"/>
      <c r="BB50" s="10"/>
      <c r="BC50" s="10"/>
      <c r="BD50" s="10"/>
      <c r="BE50" s="10"/>
      <c r="BF50" s="10"/>
      <c r="BG50" s="10"/>
      <c r="BH50" s="10"/>
      <c r="BI50" s="10"/>
      <c r="BJ50" s="42">
        <v>0</v>
      </c>
      <c r="BK50" s="42"/>
      <c r="BL50" s="42"/>
      <c r="BM50" s="42"/>
      <c r="BN50" s="10"/>
      <c r="BO50" s="10"/>
      <c r="BP50" s="10"/>
      <c r="BQ50" s="10"/>
      <c r="BR50" s="10"/>
      <c r="BS50" s="10"/>
      <c r="BT50" s="10"/>
      <c r="BU50" s="43"/>
      <c r="BV50" s="52">
        <f t="shared" si="12"/>
        <v>2221.0372837486861</v>
      </c>
      <c r="BW50" s="45">
        <f t="shared" si="17"/>
        <v>0</v>
      </c>
      <c r="BX50" s="46">
        <f t="shared" si="14"/>
        <v>2221.0372837486861</v>
      </c>
      <c r="BY50" s="46">
        <f t="shared" ref="BY50" si="19">IF(OR(BZ50="ok",BZ50="ok_m",BZ50="ok_p"),BX50,"")</f>
        <v>2221.0372837486861</v>
      </c>
      <c r="BZ50" s="46" t="s">
        <v>63</v>
      </c>
      <c r="CA50" s="46" t="s">
        <v>64</v>
      </c>
      <c r="CB50" s="47" t="s">
        <v>135</v>
      </c>
      <c r="CC50" s="66" t="s">
        <v>157</v>
      </c>
    </row>
    <row r="51" spans="1:81" x14ac:dyDescent="0.3">
      <c r="A51" s="27">
        <v>140</v>
      </c>
      <c r="B51" s="9"/>
      <c r="C51" s="9"/>
      <c r="D51" s="9"/>
      <c r="E51" s="9"/>
      <c r="F51" s="9"/>
      <c r="G51" s="9"/>
      <c r="H51" s="9">
        <v>3</v>
      </c>
      <c r="I51" s="9"/>
      <c r="J51" s="9"/>
      <c r="K51" s="9"/>
      <c r="L51" s="9"/>
      <c r="M51" s="9"/>
      <c r="N51" s="9"/>
      <c r="O51" s="9"/>
      <c r="P51" s="9"/>
      <c r="Q51" s="9"/>
      <c r="R51" s="9"/>
      <c r="S51" s="9"/>
      <c r="T51" s="9"/>
      <c r="U51" s="9"/>
      <c r="V51" s="9"/>
      <c r="W51" s="39"/>
      <c r="X51" s="40">
        <f>IF(COUNTBLANK(N51:W51)=10,0,"calc")</f>
        <v>0</v>
      </c>
      <c r="Y51" s="65">
        <v>38858</v>
      </c>
      <c r="Z51" s="27"/>
      <c r="AA51" s="27"/>
      <c r="AB51" s="27"/>
      <c r="AC51" s="27"/>
      <c r="AD51" s="27"/>
      <c r="AE51" s="27"/>
      <c r="AF51" s="27"/>
      <c r="AG51" s="27"/>
      <c r="AH51" s="41">
        <f t="shared" ref="AH51:AH55" si="20">AI51+BJ51</f>
        <v>6</v>
      </c>
      <c r="AI51" s="10">
        <v>6</v>
      </c>
      <c r="AJ51" s="10">
        <v>2.93</v>
      </c>
      <c r="AK51" s="10">
        <v>2.44</v>
      </c>
      <c r="AL51" s="10">
        <v>2.7</v>
      </c>
      <c r="AM51" s="10">
        <v>2.23</v>
      </c>
      <c r="AN51" s="10">
        <v>1.86</v>
      </c>
      <c r="AO51" s="10">
        <v>1.44</v>
      </c>
      <c r="AP51" s="10"/>
      <c r="AQ51" s="10"/>
      <c r="AR51" s="10"/>
      <c r="AS51" s="10"/>
      <c r="AT51" s="10"/>
      <c r="AU51" s="10"/>
      <c r="AV51" s="10"/>
      <c r="AW51" s="10">
        <v>338</v>
      </c>
      <c r="AX51" s="10">
        <v>189</v>
      </c>
      <c r="AY51" s="10">
        <v>312</v>
      </c>
      <c r="AZ51" s="10">
        <v>282</v>
      </c>
      <c r="BA51" s="10">
        <v>228</v>
      </c>
      <c r="BB51" s="10">
        <v>112</v>
      </c>
      <c r="BC51" s="10"/>
      <c r="BD51" s="10"/>
      <c r="BE51" s="10"/>
      <c r="BF51" s="10"/>
      <c r="BG51" s="10"/>
      <c r="BH51" s="10"/>
      <c r="BI51" s="10"/>
      <c r="BJ51" s="42">
        <v>0</v>
      </c>
      <c r="BK51" s="42"/>
      <c r="BL51" s="42"/>
      <c r="BM51" s="42"/>
      <c r="BN51" s="10"/>
      <c r="BO51" s="10"/>
      <c r="BP51" s="10"/>
      <c r="BQ51" s="10"/>
      <c r="BR51" s="10"/>
      <c r="BS51" s="10"/>
      <c r="BT51" s="10"/>
      <c r="BU51" s="43"/>
      <c r="BV51" s="44">
        <f t="shared" ref="BV51:BV55" si="21">((AJ51^2*PI()*AW51)/4)+((AK51^2*PI()*AX51)/4)+((AL51^2*PI()*AY51)/4)+((AM51^2*PI()*AZ51)/4)+((AN51^2*PI()*BA51)/4)+((AO51^2*PI()*BB51)/4)+((AP51^2*PI()*BC51)/4)+((AQ51^2*PI()*BD51)/4)+((AR51^2*PI()*BE51)/4)+((AS51^2*PI()*BF51)/4)+((AT51^2*PI()*BG51)/4)+((AU51^2*PI()*BH51)/4)+((AV51^2*PI()*BI51)/4)</f>
        <v>6852.4390685766684</v>
      </c>
      <c r="BW51" s="45">
        <f t="shared" si="17"/>
        <v>0</v>
      </c>
      <c r="BX51" s="45">
        <f t="shared" si="14"/>
        <v>6852.4390685766684</v>
      </c>
      <c r="BY51" s="46">
        <f t="shared" ref="BY51:BY55" si="22">IF(OR(BZ51="ok",BZ51="ok_m",BZ51="ok_p"),BX51,"")</f>
        <v>6852.4390685766684</v>
      </c>
      <c r="BZ51" s="46" t="s">
        <v>61</v>
      </c>
      <c r="CA51" s="46" t="s">
        <v>79</v>
      </c>
      <c r="CB51" s="47" t="s">
        <v>136</v>
      </c>
      <c r="CC51" s="66" t="s">
        <v>151</v>
      </c>
    </row>
    <row r="52" spans="1:81" x14ac:dyDescent="0.3">
      <c r="A52" s="27">
        <v>141</v>
      </c>
      <c r="B52" s="9"/>
      <c r="C52" s="9">
        <v>1</v>
      </c>
      <c r="D52" s="9"/>
      <c r="E52" s="9"/>
      <c r="F52" s="9"/>
      <c r="G52" s="9"/>
      <c r="H52" s="9"/>
      <c r="I52" s="9"/>
      <c r="J52" s="9"/>
      <c r="K52" s="9"/>
      <c r="L52" s="9"/>
      <c r="M52" s="9"/>
      <c r="N52" s="9"/>
      <c r="O52" s="9"/>
      <c r="P52" s="9"/>
      <c r="Q52" s="9"/>
      <c r="R52" s="9"/>
      <c r="S52" s="9"/>
      <c r="T52" s="9"/>
      <c r="U52" s="9">
        <v>1</v>
      </c>
      <c r="V52" s="9"/>
      <c r="W52" s="39"/>
      <c r="X52" s="40">
        <f>1/1</f>
        <v>1</v>
      </c>
      <c r="Y52" s="63">
        <v>38856</v>
      </c>
      <c r="Z52" s="27"/>
      <c r="AA52" s="27"/>
      <c r="AB52" s="27"/>
      <c r="AC52" s="27"/>
      <c r="AD52" s="27"/>
      <c r="AE52" s="27"/>
      <c r="AF52" s="27"/>
      <c r="AG52" s="27"/>
      <c r="AH52" s="41">
        <f t="shared" si="20"/>
        <v>0</v>
      </c>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42">
        <v>0</v>
      </c>
      <c r="BK52" s="42"/>
      <c r="BL52" s="42"/>
      <c r="BM52" s="42"/>
      <c r="BN52" s="10"/>
      <c r="BO52" s="10"/>
      <c r="BP52" s="10"/>
      <c r="BQ52" s="10"/>
      <c r="BR52" s="10"/>
      <c r="BS52" s="10"/>
      <c r="BT52" s="10"/>
      <c r="BU52" s="43" t="s">
        <v>137</v>
      </c>
      <c r="BV52" s="44">
        <f t="shared" si="21"/>
        <v>0</v>
      </c>
      <c r="BW52" s="45">
        <f t="shared" si="17"/>
        <v>0</v>
      </c>
      <c r="BX52" s="45"/>
      <c r="BY52" s="46" t="str">
        <f t="shared" si="22"/>
        <v/>
      </c>
      <c r="BZ52" s="46" t="s">
        <v>56</v>
      </c>
      <c r="CA52" s="46"/>
      <c r="CB52" s="47" t="s">
        <v>138</v>
      </c>
      <c r="CC52" s="66" t="s">
        <v>158</v>
      </c>
    </row>
    <row r="53" spans="1:81" x14ac:dyDescent="0.3">
      <c r="A53" s="27">
        <v>149</v>
      </c>
      <c r="B53" s="9"/>
      <c r="C53" s="9"/>
      <c r="D53" s="9"/>
      <c r="E53" s="9"/>
      <c r="F53" s="9">
        <v>1</v>
      </c>
      <c r="G53" s="9"/>
      <c r="H53" s="9"/>
      <c r="I53" s="9"/>
      <c r="J53" s="9"/>
      <c r="K53" s="9"/>
      <c r="L53" s="9"/>
      <c r="M53" s="9"/>
      <c r="N53" s="9"/>
      <c r="O53" s="9"/>
      <c r="P53" s="9"/>
      <c r="Q53" s="9"/>
      <c r="R53" s="9"/>
      <c r="S53" s="9"/>
      <c r="T53" s="9"/>
      <c r="U53" s="9"/>
      <c r="V53" s="9"/>
      <c r="W53" s="39"/>
      <c r="X53" s="40">
        <f>IF(COUNTBLANK(N53:W53)=10,0,"calc")</f>
        <v>0</v>
      </c>
      <c r="Y53" s="65">
        <v>38854</v>
      </c>
      <c r="Z53" s="27"/>
      <c r="AA53" s="27"/>
      <c r="AB53" s="27"/>
      <c r="AC53" s="27"/>
      <c r="AD53" s="27"/>
      <c r="AE53" s="27"/>
      <c r="AF53" s="27"/>
      <c r="AG53" s="27"/>
      <c r="AH53" s="41">
        <f t="shared" si="20"/>
        <v>2</v>
      </c>
      <c r="AI53" s="10">
        <v>2</v>
      </c>
      <c r="AJ53" s="10">
        <v>1.96</v>
      </c>
      <c r="AK53" s="10">
        <v>0.75</v>
      </c>
      <c r="AL53" s="10"/>
      <c r="AM53" s="10"/>
      <c r="AN53" s="10"/>
      <c r="AO53" s="10"/>
      <c r="AP53" s="10"/>
      <c r="AQ53" s="10"/>
      <c r="AR53" s="10"/>
      <c r="AS53" s="10"/>
      <c r="AT53" s="10"/>
      <c r="AU53" s="10"/>
      <c r="AV53" s="10"/>
      <c r="AW53" s="10">
        <v>235</v>
      </c>
      <c r="AX53" s="10">
        <v>79</v>
      </c>
      <c r="AY53" s="10"/>
      <c r="AZ53" s="10"/>
      <c r="BA53" s="10"/>
      <c r="BB53" s="10"/>
      <c r="BC53" s="10"/>
      <c r="BD53" s="10"/>
      <c r="BE53" s="10"/>
      <c r="BF53" s="10"/>
      <c r="BG53" s="10"/>
      <c r="BH53" s="10"/>
      <c r="BI53" s="10"/>
      <c r="BJ53" s="42">
        <v>0</v>
      </c>
      <c r="BK53" s="42"/>
      <c r="BL53" s="42"/>
      <c r="BM53" s="42"/>
      <c r="BN53" s="10"/>
      <c r="BO53" s="10"/>
      <c r="BP53" s="10"/>
      <c r="BQ53" s="10"/>
      <c r="BR53" s="10"/>
      <c r="BS53" s="10"/>
      <c r="BT53" s="10"/>
      <c r="BU53" s="43"/>
      <c r="BV53" s="44">
        <f t="shared" si="21"/>
        <v>743.9397432452688</v>
      </c>
      <c r="BW53" s="45">
        <f t="shared" si="17"/>
        <v>0</v>
      </c>
      <c r="BX53" s="45">
        <f t="shared" ref="BX53:BX55" si="23">BV53+BW53</f>
        <v>743.9397432452688</v>
      </c>
      <c r="BY53" s="46">
        <f t="shared" si="22"/>
        <v>743.9397432452688</v>
      </c>
      <c r="BZ53" s="46" t="s">
        <v>61</v>
      </c>
      <c r="CA53" s="46" t="s">
        <v>79</v>
      </c>
      <c r="CB53" s="47" t="s">
        <v>139</v>
      </c>
      <c r="CC53" s="66" t="s">
        <v>151</v>
      </c>
    </row>
    <row r="54" spans="1:81" x14ac:dyDescent="0.3">
      <c r="A54" s="27">
        <v>151</v>
      </c>
      <c r="B54" s="9"/>
      <c r="C54" s="9"/>
      <c r="D54" s="9"/>
      <c r="E54" s="9"/>
      <c r="F54" s="9">
        <v>2</v>
      </c>
      <c r="G54" s="9"/>
      <c r="H54" s="9"/>
      <c r="I54" s="9"/>
      <c r="J54" s="9"/>
      <c r="K54" s="9"/>
      <c r="L54" s="9"/>
      <c r="M54" s="9"/>
      <c r="N54" s="37"/>
      <c r="O54" s="37"/>
      <c r="P54" s="37"/>
      <c r="Q54" s="37"/>
      <c r="R54" s="37"/>
      <c r="S54" s="37"/>
      <c r="T54" s="37"/>
      <c r="U54" s="37"/>
      <c r="V54" s="37"/>
      <c r="W54" s="38"/>
      <c r="X54" s="40">
        <f>IF(COUNTBLANK(N54:W54)=10,0,"calc")</f>
        <v>0</v>
      </c>
      <c r="Y54" s="65">
        <v>38854</v>
      </c>
      <c r="Z54" s="27"/>
      <c r="AA54" s="27"/>
      <c r="AB54" s="27"/>
      <c r="AC54" s="27"/>
      <c r="AD54" s="27"/>
      <c r="AE54" s="27"/>
      <c r="AF54" s="27"/>
      <c r="AG54" s="27"/>
      <c r="AH54" s="41">
        <f t="shared" si="20"/>
        <v>1</v>
      </c>
      <c r="AI54" s="10">
        <v>1</v>
      </c>
      <c r="AJ54" s="10">
        <v>2.21</v>
      </c>
      <c r="AK54" s="11">
        <v>2.21</v>
      </c>
      <c r="AL54" s="10"/>
      <c r="AM54" s="10"/>
      <c r="AN54" s="10"/>
      <c r="AO54" s="10"/>
      <c r="AP54" s="10"/>
      <c r="AQ54" s="10"/>
      <c r="AR54" s="10"/>
      <c r="AS54" s="10"/>
      <c r="AT54" s="10"/>
      <c r="AU54" s="10"/>
      <c r="AV54" s="10"/>
      <c r="AW54" s="10">
        <v>319</v>
      </c>
      <c r="AX54" s="11">
        <v>319</v>
      </c>
      <c r="AY54" s="10"/>
      <c r="AZ54" s="10"/>
      <c r="BA54" s="10"/>
      <c r="BB54" s="10"/>
      <c r="BC54" s="10"/>
      <c r="BD54" s="10"/>
      <c r="BE54" s="10"/>
      <c r="BF54" s="10"/>
      <c r="BG54" s="10"/>
      <c r="BH54" s="10"/>
      <c r="BI54" s="10"/>
      <c r="BJ54" s="42">
        <v>0</v>
      </c>
      <c r="BK54" s="42"/>
      <c r="BL54" s="42"/>
      <c r="BM54" s="42"/>
      <c r="BN54" s="10"/>
      <c r="BO54" s="10"/>
      <c r="BP54" s="10"/>
      <c r="BQ54" s="10"/>
      <c r="BR54" s="10"/>
      <c r="BS54" s="10"/>
      <c r="BT54" s="10"/>
      <c r="BU54" s="43"/>
      <c r="BV54" s="52">
        <f t="shared" si="21"/>
        <v>2447.3445023639665</v>
      </c>
      <c r="BW54" s="45">
        <f t="shared" si="17"/>
        <v>0</v>
      </c>
      <c r="BX54" s="46">
        <f t="shared" si="23"/>
        <v>2447.3445023639665</v>
      </c>
      <c r="BY54" s="46">
        <f t="shared" si="22"/>
        <v>2447.3445023639665</v>
      </c>
      <c r="BZ54" s="46" t="s">
        <v>63</v>
      </c>
      <c r="CA54" s="46" t="s">
        <v>76</v>
      </c>
      <c r="CB54" s="47" t="s">
        <v>116</v>
      </c>
      <c r="CC54" s="66" t="s">
        <v>155</v>
      </c>
    </row>
    <row r="55" spans="1:81" x14ac:dyDescent="0.3">
      <c r="A55" s="27">
        <v>156</v>
      </c>
      <c r="B55" s="9"/>
      <c r="C55" s="9"/>
      <c r="D55" s="9"/>
      <c r="E55" s="9"/>
      <c r="F55" s="9">
        <v>1</v>
      </c>
      <c r="G55" s="9"/>
      <c r="H55" s="9"/>
      <c r="I55" s="9"/>
      <c r="J55" s="9"/>
      <c r="K55" s="9"/>
      <c r="L55" s="9"/>
      <c r="M55" s="9"/>
      <c r="N55" s="9"/>
      <c r="O55" s="9"/>
      <c r="P55" s="9"/>
      <c r="Q55" s="9"/>
      <c r="R55" s="9"/>
      <c r="S55" s="9"/>
      <c r="T55" s="9"/>
      <c r="U55" s="9"/>
      <c r="V55" s="9"/>
      <c r="W55" s="39"/>
      <c r="X55" s="40">
        <f>IF(COUNTBLANK(N55:W55)=10,0,"calc")</f>
        <v>0</v>
      </c>
      <c r="Y55" s="65">
        <v>38854</v>
      </c>
      <c r="Z55" s="27"/>
      <c r="AA55" s="27"/>
      <c r="AB55" s="27"/>
      <c r="AC55" s="27"/>
      <c r="AD55" s="27"/>
      <c r="AE55" s="27"/>
      <c r="AF55" s="27"/>
      <c r="AG55" s="27"/>
      <c r="AH55" s="41">
        <f t="shared" si="20"/>
        <v>2</v>
      </c>
      <c r="AI55" s="10">
        <v>2</v>
      </c>
      <c r="AJ55" s="10">
        <v>1.94</v>
      </c>
      <c r="AK55" s="10">
        <v>1.49</v>
      </c>
      <c r="AL55" s="10"/>
      <c r="AM55" s="10"/>
      <c r="AN55" s="10"/>
      <c r="AO55" s="10"/>
      <c r="AP55" s="10"/>
      <c r="AQ55" s="10"/>
      <c r="AR55" s="10"/>
      <c r="AS55" s="10"/>
      <c r="AT55" s="10"/>
      <c r="AU55" s="10"/>
      <c r="AV55" s="10"/>
      <c r="AW55" s="10">
        <v>205</v>
      </c>
      <c r="AX55" s="10">
        <v>231</v>
      </c>
      <c r="AY55" s="10"/>
      <c r="AZ55" s="10"/>
      <c r="BA55" s="10"/>
      <c r="BB55" s="10"/>
      <c r="BC55" s="10"/>
      <c r="BD55" s="10"/>
      <c r="BE55" s="10"/>
      <c r="BF55" s="10"/>
      <c r="BG55" s="10"/>
      <c r="BH55" s="10"/>
      <c r="BI55" s="10"/>
      <c r="BJ55" s="42">
        <v>0</v>
      </c>
      <c r="BK55" s="42"/>
      <c r="BL55" s="42"/>
      <c r="BM55" s="42"/>
      <c r="BN55" s="10"/>
      <c r="BO55" s="10"/>
      <c r="BP55" s="10"/>
      <c r="BQ55" s="10"/>
      <c r="BR55" s="10"/>
      <c r="BS55" s="10"/>
      <c r="BT55" s="10"/>
      <c r="BU55" s="43"/>
      <c r="BV55" s="44">
        <f t="shared" si="21"/>
        <v>1008.7505570423943</v>
      </c>
      <c r="BW55" s="45">
        <f t="shared" si="17"/>
        <v>0</v>
      </c>
      <c r="BX55" s="45">
        <f t="shared" si="23"/>
        <v>1008.7505570423943</v>
      </c>
      <c r="BY55" s="46">
        <f t="shared" si="22"/>
        <v>1008.7505570423943</v>
      </c>
      <c r="BZ55" s="46" t="s">
        <v>61</v>
      </c>
      <c r="CA55" s="46" t="s">
        <v>79</v>
      </c>
      <c r="CB55" s="47" t="s">
        <v>139</v>
      </c>
      <c r="CC55" s="66" t="s">
        <v>155</v>
      </c>
    </row>
    <row r="56" spans="1:81" x14ac:dyDescent="0.3">
      <c r="Y56" s="65"/>
    </row>
    <row r="57" spans="1:81" x14ac:dyDescent="0.3">
      <c r="Y57" s="65"/>
    </row>
  </sheetData>
  <mergeCells count="50">
    <mergeCell ref="BX4:BX5"/>
    <mergeCell ref="BY4:BY5"/>
    <mergeCell ref="BZ4:BZ5"/>
    <mergeCell ref="CA4:CA5"/>
    <mergeCell ref="CB4:CB5"/>
    <mergeCell ref="BW4:BW5"/>
    <mergeCell ref="BL4:BL5"/>
    <mergeCell ref="BM4:BM5"/>
    <mergeCell ref="BN4:BN5"/>
    <mergeCell ref="BO4:BO5"/>
    <mergeCell ref="BP4:BP5"/>
    <mergeCell ref="BQ4:BQ5"/>
    <mergeCell ref="BR4:BR5"/>
    <mergeCell ref="BS4:BS5"/>
    <mergeCell ref="BT4:BT5"/>
    <mergeCell ref="BU4:BU5"/>
    <mergeCell ref="BV4:BV5"/>
    <mergeCell ref="BK4:BK5"/>
    <mergeCell ref="AZ4:AZ5"/>
    <mergeCell ref="BA4:BA5"/>
    <mergeCell ref="BB4:BB5"/>
    <mergeCell ref="BC4:BC5"/>
    <mergeCell ref="BD4:BD5"/>
    <mergeCell ref="BE4:BE5"/>
    <mergeCell ref="BF4:BF5"/>
    <mergeCell ref="BG4:BG5"/>
    <mergeCell ref="BH4:BH5"/>
    <mergeCell ref="BI4:BI5"/>
    <mergeCell ref="BJ4:BJ5"/>
    <mergeCell ref="AT4:AT5"/>
    <mergeCell ref="AU4:AU5"/>
    <mergeCell ref="AV4:AV5"/>
    <mergeCell ref="AW4:AW5"/>
    <mergeCell ref="AX4:AX5"/>
    <mergeCell ref="AM4:AM5"/>
    <mergeCell ref="AJ3:AM3"/>
    <mergeCell ref="AW3:AZ3"/>
    <mergeCell ref="A4:A5"/>
    <mergeCell ref="AH4:AH5"/>
    <mergeCell ref="AI4:AI5"/>
    <mergeCell ref="AJ4:AJ5"/>
    <mergeCell ref="AK4:AK5"/>
    <mergeCell ref="AL4:AL5"/>
    <mergeCell ref="AY4:AY5"/>
    <mergeCell ref="AN4:AN5"/>
    <mergeCell ref="AO4:AO5"/>
    <mergeCell ref="AP4:AP5"/>
    <mergeCell ref="AQ4:AQ5"/>
    <mergeCell ref="AR4:AR5"/>
    <mergeCell ref="AS4:AS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0"/>
  <sheetViews>
    <sheetView workbookViewId="0"/>
  </sheetViews>
  <sheetFormatPr baseColWidth="10" defaultColWidth="11.5546875" defaultRowHeight="14.4" x14ac:dyDescent="0.3"/>
  <cols>
    <col min="1" max="1" width="10.6640625" style="58" bestFit="1" customWidth="1"/>
    <col min="2" max="2" width="7.6640625" style="58" bestFit="1" customWidth="1"/>
    <col min="3" max="16384" width="11.5546875" style="59"/>
  </cols>
  <sheetData>
    <row r="1" spans="1:2" x14ac:dyDescent="0.3">
      <c r="A1" s="57" t="s">
        <v>141</v>
      </c>
    </row>
    <row r="2" spans="1:2" x14ac:dyDescent="0.3">
      <c r="A2" s="57" t="s">
        <v>142</v>
      </c>
    </row>
    <row r="3" spans="1:2" x14ac:dyDescent="0.3">
      <c r="A3" s="57" t="s">
        <v>145</v>
      </c>
    </row>
    <row r="4" spans="1:2" x14ac:dyDescent="0.3">
      <c r="A4" s="57"/>
    </row>
    <row r="5" spans="1:2" ht="14.4" customHeight="1" x14ac:dyDescent="0.3">
      <c r="A5" s="60" t="s">
        <v>143</v>
      </c>
      <c r="B5" s="60" t="s">
        <v>144</v>
      </c>
    </row>
    <row r="6" spans="1:2" x14ac:dyDescent="0.3">
      <c r="A6" s="61">
        <v>2.96</v>
      </c>
      <c r="B6" s="61">
        <v>266</v>
      </c>
    </row>
    <row r="7" spans="1:2" x14ac:dyDescent="0.3">
      <c r="A7" s="61">
        <v>3.5</v>
      </c>
      <c r="B7" s="61">
        <v>139</v>
      </c>
    </row>
    <row r="8" spans="1:2" x14ac:dyDescent="0.3">
      <c r="A8" s="61">
        <v>3.09</v>
      </c>
      <c r="B8" s="61">
        <v>181</v>
      </c>
    </row>
    <row r="9" spans="1:2" x14ac:dyDescent="0.3">
      <c r="A9" s="61">
        <v>3.41</v>
      </c>
      <c r="B9" s="61">
        <v>388</v>
      </c>
    </row>
    <row r="10" spans="1:2" x14ac:dyDescent="0.3">
      <c r="A10" s="61">
        <v>2.79</v>
      </c>
      <c r="B10" s="61">
        <v>298</v>
      </c>
    </row>
    <row r="11" spans="1:2" x14ac:dyDescent="0.3">
      <c r="A11" s="61">
        <v>1.93</v>
      </c>
      <c r="B11" s="61">
        <v>180</v>
      </c>
    </row>
    <row r="12" spans="1:2" x14ac:dyDescent="0.3">
      <c r="A12" s="61">
        <v>2.19</v>
      </c>
      <c r="B12" s="61">
        <v>227</v>
      </c>
    </row>
    <row r="13" spans="1:2" x14ac:dyDescent="0.3">
      <c r="A13" s="61">
        <v>1.78</v>
      </c>
      <c r="B13" s="61">
        <v>205</v>
      </c>
    </row>
    <row r="14" spans="1:2" x14ac:dyDescent="0.3">
      <c r="A14" s="61">
        <v>1.92</v>
      </c>
      <c r="B14" s="61">
        <v>254</v>
      </c>
    </row>
    <row r="15" spans="1:2" x14ac:dyDescent="0.3">
      <c r="A15" s="61">
        <v>2.81</v>
      </c>
      <c r="B15" s="61">
        <v>320</v>
      </c>
    </row>
    <row r="16" spans="1:2" x14ac:dyDescent="0.3">
      <c r="A16" s="61">
        <v>2.79</v>
      </c>
      <c r="B16" s="61">
        <v>283</v>
      </c>
    </row>
    <row r="17" spans="1:2" x14ac:dyDescent="0.3">
      <c r="A17" s="61">
        <v>3.22</v>
      </c>
      <c r="B17" s="61">
        <v>412</v>
      </c>
    </row>
    <row r="18" spans="1:2" x14ac:dyDescent="0.3">
      <c r="A18" s="61">
        <v>2.62</v>
      </c>
      <c r="B18" s="61">
        <v>242</v>
      </c>
    </row>
    <row r="19" spans="1:2" x14ac:dyDescent="0.3">
      <c r="A19" s="61">
        <v>3.55</v>
      </c>
      <c r="B19" s="61">
        <v>335</v>
      </c>
    </row>
    <row r="20" spans="1:2" x14ac:dyDescent="0.3">
      <c r="A20" s="61">
        <v>2.81</v>
      </c>
      <c r="B20" s="61">
        <v>257</v>
      </c>
    </row>
    <row r="21" spans="1:2" x14ac:dyDescent="0.3">
      <c r="A21" s="61">
        <v>2.4300000000000002</v>
      </c>
      <c r="B21" s="61">
        <v>257</v>
      </c>
    </row>
    <row r="22" spans="1:2" x14ac:dyDescent="0.3">
      <c r="A22" s="61">
        <v>2.69</v>
      </c>
      <c r="B22" s="61">
        <v>287</v>
      </c>
    </row>
    <row r="23" spans="1:2" x14ac:dyDescent="0.3">
      <c r="A23" s="61">
        <v>2.36</v>
      </c>
      <c r="B23" s="61">
        <v>257</v>
      </c>
    </row>
    <row r="24" spans="1:2" x14ac:dyDescent="0.3">
      <c r="A24" s="61">
        <v>2.95</v>
      </c>
      <c r="B24" s="61">
        <v>319</v>
      </c>
    </row>
    <row r="25" spans="1:2" x14ac:dyDescent="0.3">
      <c r="A25" s="61">
        <v>3.41</v>
      </c>
      <c r="B25" s="61">
        <v>284</v>
      </c>
    </row>
    <row r="26" spans="1:2" x14ac:dyDescent="0.3">
      <c r="A26" s="61">
        <v>3.05</v>
      </c>
      <c r="B26" s="61">
        <v>309</v>
      </c>
    </row>
    <row r="27" spans="1:2" x14ac:dyDescent="0.3">
      <c r="A27" s="61">
        <v>3.29</v>
      </c>
      <c r="B27" s="61">
        <v>283</v>
      </c>
    </row>
    <row r="28" spans="1:2" x14ac:dyDescent="0.3">
      <c r="A28" s="61">
        <v>2.12</v>
      </c>
      <c r="B28" s="61">
        <v>303</v>
      </c>
    </row>
    <row r="29" spans="1:2" x14ac:dyDescent="0.3">
      <c r="A29" s="61">
        <v>1.68</v>
      </c>
      <c r="B29" s="61">
        <v>113</v>
      </c>
    </row>
    <row r="30" spans="1:2" x14ac:dyDescent="0.3">
      <c r="A30" s="61">
        <v>2.88</v>
      </c>
      <c r="B30" s="61">
        <v>125</v>
      </c>
    </row>
    <row r="31" spans="1:2" x14ac:dyDescent="0.3">
      <c r="A31" s="61">
        <v>2.19</v>
      </c>
      <c r="B31" s="61">
        <v>220</v>
      </c>
    </row>
    <row r="32" spans="1:2" x14ac:dyDescent="0.3">
      <c r="A32" s="61">
        <v>2.4900000000000002</v>
      </c>
      <c r="B32" s="61">
        <v>226</v>
      </c>
    </row>
    <row r="33" spans="1:2" x14ac:dyDescent="0.3">
      <c r="A33" s="61">
        <v>3.18</v>
      </c>
      <c r="B33" s="61">
        <v>104</v>
      </c>
    </row>
    <row r="34" spans="1:2" x14ac:dyDescent="0.3">
      <c r="A34" s="61">
        <v>2.1800000000000002</v>
      </c>
      <c r="B34" s="61">
        <v>123</v>
      </c>
    </row>
    <row r="35" spans="1:2" x14ac:dyDescent="0.3">
      <c r="A35" s="61">
        <v>2.33</v>
      </c>
      <c r="B35" s="61">
        <v>219</v>
      </c>
    </row>
    <row r="36" spans="1:2" x14ac:dyDescent="0.3">
      <c r="A36" s="61">
        <v>2.25</v>
      </c>
      <c r="B36" s="61">
        <v>151</v>
      </c>
    </row>
    <row r="37" spans="1:2" x14ac:dyDescent="0.3">
      <c r="A37" s="61">
        <v>2.2799999999999998</v>
      </c>
      <c r="B37" s="61">
        <v>206</v>
      </c>
    </row>
    <row r="38" spans="1:2" x14ac:dyDescent="0.3">
      <c r="A38" s="61">
        <v>2.77</v>
      </c>
      <c r="B38" s="61">
        <v>272</v>
      </c>
    </row>
    <row r="39" spans="1:2" x14ac:dyDescent="0.3">
      <c r="A39" s="61">
        <v>2.35</v>
      </c>
      <c r="B39" s="61">
        <v>217</v>
      </c>
    </row>
    <row r="40" spans="1:2" x14ac:dyDescent="0.3">
      <c r="A40" s="61">
        <v>2.08</v>
      </c>
      <c r="B40" s="61">
        <v>195</v>
      </c>
    </row>
    <row r="41" spans="1:2" x14ac:dyDescent="0.3">
      <c r="A41" s="61">
        <v>2.75</v>
      </c>
      <c r="B41" s="61">
        <v>244</v>
      </c>
    </row>
    <row r="42" spans="1:2" x14ac:dyDescent="0.3">
      <c r="A42" s="61">
        <v>2.98</v>
      </c>
      <c r="B42" s="61">
        <v>245</v>
      </c>
    </row>
    <row r="43" spans="1:2" x14ac:dyDescent="0.3">
      <c r="A43" s="61">
        <v>3.81</v>
      </c>
      <c r="B43" s="61">
        <v>335</v>
      </c>
    </row>
    <row r="44" spans="1:2" x14ac:dyDescent="0.3">
      <c r="A44" s="61">
        <v>1</v>
      </c>
      <c r="B44" s="61">
        <v>119</v>
      </c>
    </row>
    <row r="45" spans="1:2" x14ac:dyDescent="0.3">
      <c r="A45" s="61">
        <v>1.93</v>
      </c>
      <c r="B45" s="61">
        <v>208</v>
      </c>
    </row>
    <row r="46" spans="1:2" x14ac:dyDescent="0.3">
      <c r="A46" s="61">
        <v>2.63</v>
      </c>
      <c r="B46" s="61">
        <v>319</v>
      </c>
    </row>
    <row r="47" spans="1:2" x14ac:dyDescent="0.3">
      <c r="A47" s="61">
        <v>2.94</v>
      </c>
      <c r="B47" s="61">
        <v>325</v>
      </c>
    </row>
    <row r="48" spans="1:2" x14ac:dyDescent="0.3">
      <c r="A48" s="61">
        <v>2.83</v>
      </c>
      <c r="B48" s="61">
        <v>324</v>
      </c>
    </row>
    <row r="49" spans="1:2" x14ac:dyDescent="0.3">
      <c r="A49" s="61">
        <v>2.33</v>
      </c>
      <c r="B49" s="61">
        <v>260</v>
      </c>
    </row>
    <row r="50" spans="1:2" x14ac:dyDescent="0.3">
      <c r="A50" s="61">
        <v>1.61</v>
      </c>
      <c r="B50" s="61">
        <v>160</v>
      </c>
    </row>
    <row r="51" spans="1:2" x14ac:dyDescent="0.3">
      <c r="A51" s="61">
        <v>1.28</v>
      </c>
      <c r="B51" s="61">
        <v>155</v>
      </c>
    </row>
    <row r="52" spans="1:2" x14ac:dyDescent="0.3">
      <c r="A52" s="61">
        <v>2.95</v>
      </c>
      <c r="B52" s="61">
        <v>297</v>
      </c>
    </row>
    <row r="53" spans="1:2" x14ac:dyDescent="0.3">
      <c r="A53" s="61">
        <v>0.97</v>
      </c>
      <c r="B53" s="61">
        <v>107</v>
      </c>
    </row>
    <row r="54" spans="1:2" x14ac:dyDescent="0.3">
      <c r="A54" s="61">
        <v>1.61</v>
      </c>
      <c r="B54" s="61">
        <v>165</v>
      </c>
    </row>
    <row r="55" spans="1:2" x14ac:dyDescent="0.3">
      <c r="A55" s="61">
        <v>1.96</v>
      </c>
      <c r="B55" s="61">
        <v>133</v>
      </c>
    </row>
    <row r="56" spans="1:2" x14ac:dyDescent="0.3">
      <c r="A56" s="61">
        <v>2.33</v>
      </c>
      <c r="B56" s="61">
        <v>233</v>
      </c>
    </row>
    <row r="57" spans="1:2" x14ac:dyDescent="0.3">
      <c r="A57" s="61">
        <v>0.88</v>
      </c>
      <c r="B57" s="61">
        <v>60</v>
      </c>
    </row>
    <row r="58" spans="1:2" x14ac:dyDescent="0.3">
      <c r="A58" s="61">
        <v>2</v>
      </c>
      <c r="B58" s="61">
        <v>247</v>
      </c>
    </row>
    <row r="59" spans="1:2" x14ac:dyDescent="0.3">
      <c r="A59" s="61">
        <v>3.37</v>
      </c>
      <c r="B59" s="61">
        <v>270</v>
      </c>
    </row>
    <row r="60" spans="1:2" x14ac:dyDescent="0.3">
      <c r="A60" s="61">
        <v>1.55</v>
      </c>
      <c r="B60" s="61">
        <v>140</v>
      </c>
    </row>
    <row r="61" spans="1:2" x14ac:dyDescent="0.3">
      <c r="A61" s="61">
        <v>2.31</v>
      </c>
      <c r="B61" s="61">
        <v>122</v>
      </c>
    </row>
    <row r="62" spans="1:2" x14ac:dyDescent="0.3">
      <c r="A62" s="61">
        <v>1.63</v>
      </c>
      <c r="B62" s="61">
        <v>124</v>
      </c>
    </row>
    <row r="63" spans="1:2" x14ac:dyDescent="0.3">
      <c r="A63" s="61">
        <v>1.98</v>
      </c>
      <c r="B63" s="61">
        <v>175</v>
      </c>
    </row>
    <row r="64" spans="1:2" x14ac:dyDescent="0.3">
      <c r="A64" s="61">
        <v>2.88</v>
      </c>
      <c r="B64" s="61">
        <v>270</v>
      </c>
    </row>
    <row r="65" spans="1:2" x14ac:dyDescent="0.3">
      <c r="A65" s="61">
        <v>1.74</v>
      </c>
      <c r="B65" s="61">
        <v>182</v>
      </c>
    </row>
    <row r="66" spans="1:2" x14ac:dyDescent="0.3">
      <c r="A66" s="61">
        <v>2.62</v>
      </c>
      <c r="B66" s="61">
        <v>215</v>
      </c>
    </row>
    <row r="67" spans="1:2" x14ac:dyDescent="0.3">
      <c r="A67" s="61">
        <v>1.85</v>
      </c>
      <c r="B67" s="61">
        <v>200</v>
      </c>
    </row>
    <row r="68" spans="1:2" x14ac:dyDescent="0.3">
      <c r="A68" s="61">
        <v>2.42</v>
      </c>
      <c r="B68" s="61">
        <v>266</v>
      </c>
    </row>
    <row r="69" spans="1:2" x14ac:dyDescent="0.3">
      <c r="A69" s="61">
        <v>1.93</v>
      </c>
      <c r="B69" s="61">
        <v>203</v>
      </c>
    </row>
    <row r="70" spans="1:2" x14ac:dyDescent="0.3">
      <c r="A70" s="61">
        <v>2</v>
      </c>
      <c r="B70" s="61">
        <v>231</v>
      </c>
    </row>
    <row r="71" spans="1:2" x14ac:dyDescent="0.3">
      <c r="A71" s="61">
        <v>2.79</v>
      </c>
      <c r="B71" s="61">
        <v>308</v>
      </c>
    </row>
    <row r="72" spans="1:2" x14ac:dyDescent="0.3">
      <c r="A72" s="61">
        <v>1.88</v>
      </c>
      <c r="B72" s="61">
        <v>228</v>
      </c>
    </row>
    <row r="73" spans="1:2" x14ac:dyDescent="0.3">
      <c r="A73" s="61">
        <v>2.39</v>
      </c>
      <c r="B73" s="61">
        <v>260</v>
      </c>
    </row>
    <row r="74" spans="1:2" x14ac:dyDescent="0.3">
      <c r="A74" s="61">
        <v>2.37</v>
      </c>
      <c r="B74" s="61">
        <v>280</v>
      </c>
    </row>
    <row r="75" spans="1:2" x14ac:dyDescent="0.3">
      <c r="A75" s="61">
        <v>2.14</v>
      </c>
      <c r="B75" s="61">
        <v>247</v>
      </c>
    </row>
    <row r="76" spans="1:2" x14ac:dyDescent="0.3">
      <c r="A76" s="61">
        <v>1.75</v>
      </c>
      <c r="B76" s="61">
        <v>204</v>
      </c>
    </row>
    <row r="77" spans="1:2" x14ac:dyDescent="0.3">
      <c r="A77" s="61">
        <v>1.58</v>
      </c>
      <c r="B77" s="61">
        <v>142</v>
      </c>
    </row>
    <row r="78" spans="1:2" x14ac:dyDescent="0.3">
      <c r="A78" s="61">
        <v>1.83</v>
      </c>
      <c r="B78" s="61">
        <v>171</v>
      </c>
    </row>
    <row r="79" spans="1:2" x14ac:dyDescent="0.3">
      <c r="A79" s="61">
        <v>1.59</v>
      </c>
      <c r="B79" s="61">
        <v>194</v>
      </c>
    </row>
    <row r="80" spans="1:2" x14ac:dyDescent="0.3">
      <c r="A80" s="61">
        <v>1.89</v>
      </c>
      <c r="B80" s="61">
        <v>249</v>
      </c>
    </row>
    <row r="81" spans="1:2" x14ac:dyDescent="0.3">
      <c r="A81" s="61">
        <v>2.41</v>
      </c>
      <c r="B81" s="61">
        <v>224</v>
      </c>
    </row>
    <row r="82" spans="1:2" x14ac:dyDescent="0.3">
      <c r="A82" s="61">
        <v>1.69</v>
      </c>
      <c r="B82" s="61">
        <v>185</v>
      </c>
    </row>
    <row r="83" spans="1:2" x14ac:dyDescent="0.3">
      <c r="A83" s="61">
        <v>2.15</v>
      </c>
      <c r="B83" s="61">
        <v>320</v>
      </c>
    </row>
    <row r="84" spans="1:2" x14ac:dyDescent="0.3">
      <c r="A84" s="61">
        <v>2.34</v>
      </c>
      <c r="B84" s="61">
        <v>252</v>
      </c>
    </row>
    <row r="85" spans="1:2" x14ac:dyDescent="0.3">
      <c r="A85" s="61">
        <v>2.1</v>
      </c>
      <c r="B85" s="61">
        <v>244</v>
      </c>
    </row>
    <row r="86" spans="1:2" x14ac:dyDescent="0.3">
      <c r="A86" s="61">
        <v>2.93</v>
      </c>
      <c r="B86" s="61">
        <v>279</v>
      </c>
    </row>
    <row r="87" spans="1:2" x14ac:dyDescent="0.3">
      <c r="A87" s="61">
        <v>2.8</v>
      </c>
      <c r="B87" s="61">
        <v>285</v>
      </c>
    </row>
    <row r="88" spans="1:2" x14ac:dyDescent="0.3">
      <c r="A88" s="61">
        <v>1.7</v>
      </c>
      <c r="B88" s="61">
        <v>194</v>
      </c>
    </row>
    <row r="89" spans="1:2" x14ac:dyDescent="0.3">
      <c r="A89" s="61">
        <v>3.41</v>
      </c>
      <c r="B89" s="61">
        <v>267</v>
      </c>
    </row>
    <row r="90" spans="1:2" x14ac:dyDescent="0.3">
      <c r="A90" s="61">
        <v>1.98</v>
      </c>
      <c r="B90" s="61">
        <v>183</v>
      </c>
    </row>
    <row r="91" spans="1:2" x14ac:dyDescent="0.3">
      <c r="A91" s="61">
        <v>2.0299999999999998</v>
      </c>
      <c r="B91" s="61">
        <v>130</v>
      </c>
    </row>
    <row r="92" spans="1:2" x14ac:dyDescent="0.3">
      <c r="A92" s="61">
        <v>2.08</v>
      </c>
      <c r="B92" s="61">
        <v>309</v>
      </c>
    </row>
    <row r="93" spans="1:2" x14ac:dyDescent="0.3">
      <c r="A93" s="61">
        <v>3.15</v>
      </c>
      <c r="B93" s="61">
        <v>285</v>
      </c>
    </row>
    <row r="94" spans="1:2" x14ac:dyDescent="0.3">
      <c r="A94" s="61">
        <v>2.15</v>
      </c>
      <c r="B94" s="61">
        <v>230</v>
      </c>
    </row>
    <row r="95" spans="1:2" x14ac:dyDescent="0.3">
      <c r="A95" s="61">
        <v>2.21</v>
      </c>
      <c r="B95" s="61">
        <v>225</v>
      </c>
    </row>
    <row r="96" spans="1:2" x14ac:dyDescent="0.3">
      <c r="A96" s="61">
        <v>2.93</v>
      </c>
      <c r="B96" s="61">
        <v>338</v>
      </c>
    </row>
    <row r="97" spans="1:2" x14ac:dyDescent="0.3">
      <c r="A97" s="61">
        <v>2.17</v>
      </c>
      <c r="B97" s="61">
        <v>235</v>
      </c>
    </row>
    <row r="98" spans="1:2" x14ac:dyDescent="0.3">
      <c r="A98" s="61">
        <v>1.58</v>
      </c>
      <c r="B98" s="61">
        <v>195</v>
      </c>
    </row>
    <row r="99" spans="1:2" x14ac:dyDescent="0.3">
      <c r="A99" s="61">
        <v>1.68</v>
      </c>
      <c r="B99" s="61">
        <v>206</v>
      </c>
    </row>
    <row r="100" spans="1:2" x14ac:dyDescent="0.3">
      <c r="A100" s="61">
        <v>2.17</v>
      </c>
      <c r="B100" s="61">
        <v>250</v>
      </c>
    </row>
    <row r="101" spans="1:2" x14ac:dyDescent="0.3">
      <c r="A101" s="61">
        <v>2.57</v>
      </c>
      <c r="B101" s="61">
        <v>276</v>
      </c>
    </row>
    <row r="102" spans="1:2" x14ac:dyDescent="0.3">
      <c r="A102" s="61">
        <v>1.6</v>
      </c>
      <c r="B102" s="61">
        <v>185</v>
      </c>
    </row>
    <row r="103" spans="1:2" x14ac:dyDescent="0.3">
      <c r="A103" s="61">
        <v>2</v>
      </c>
      <c r="B103" s="61">
        <v>270</v>
      </c>
    </row>
    <row r="104" spans="1:2" x14ac:dyDescent="0.3">
      <c r="A104" s="61">
        <v>1.96</v>
      </c>
      <c r="B104" s="61">
        <v>235</v>
      </c>
    </row>
    <row r="105" spans="1:2" x14ac:dyDescent="0.3">
      <c r="A105" s="61">
        <v>1.49</v>
      </c>
      <c r="B105" s="61">
        <v>218</v>
      </c>
    </row>
    <row r="106" spans="1:2" x14ac:dyDescent="0.3">
      <c r="A106" s="61">
        <v>2.21</v>
      </c>
      <c r="B106" s="61">
        <v>319</v>
      </c>
    </row>
    <row r="107" spans="1:2" x14ac:dyDescent="0.3">
      <c r="A107" s="61">
        <v>3.05</v>
      </c>
      <c r="B107" s="61">
        <v>358</v>
      </c>
    </row>
    <row r="108" spans="1:2" x14ac:dyDescent="0.3">
      <c r="A108" s="61">
        <v>2.21</v>
      </c>
      <c r="B108" s="61">
        <v>268</v>
      </c>
    </row>
    <row r="109" spans="1:2" x14ac:dyDescent="0.3">
      <c r="A109" s="61">
        <v>2.37</v>
      </c>
      <c r="B109" s="61">
        <v>290</v>
      </c>
    </row>
    <row r="110" spans="1:2" x14ac:dyDescent="0.3">
      <c r="A110" s="61">
        <v>1.71</v>
      </c>
      <c r="B110" s="61">
        <v>247</v>
      </c>
    </row>
    <row r="111" spans="1:2" x14ac:dyDescent="0.3">
      <c r="A111" s="61">
        <v>1.94</v>
      </c>
      <c r="B111" s="61">
        <v>205</v>
      </c>
    </row>
    <row r="112" spans="1:2" x14ac:dyDescent="0.3">
      <c r="A112" s="61">
        <v>3.11</v>
      </c>
      <c r="B112" s="61">
        <v>284</v>
      </c>
    </row>
    <row r="113" spans="1:2" x14ac:dyDescent="0.3">
      <c r="A113" s="61">
        <v>3.04</v>
      </c>
      <c r="B113" s="61">
        <v>322</v>
      </c>
    </row>
    <row r="114" spans="1:2" x14ac:dyDescent="0.3">
      <c r="A114" s="61">
        <v>2.61</v>
      </c>
      <c r="B114" s="61">
        <v>303</v>
      </c>
    </row>
    <row r="115" spans="1:2" x14ac:dyDescent="0.3">
      <c r="A115" s="61">
        <v>2.59</v>
      </c>
      <c r="B115" s="61">
        <v>221</v>
      </c>
    </row>
    <row r="116" spans="1:2" x14ac:dyDescent="0.3">
      <c r="A116" s="61">
        <v>2.17</v>
      </c>
      <c r="B116" s="61">
        <v>238</v>
      </c>
    </row>
    <row r="117" spans="1:2" x14ac:dyDescent="0.3">
      <c r="A117" s="61">
        <v>3.79</v>
      </c>
      <c r="B117" s="61">
        <v>365</v>
      </c>
    </row>
    <row r="118" spans="1:2" x14ac:dyDescent="0.3">
      <c r="A118" s="61">
        <v>2.33</v>
      </c>
      <c r="B118" s="61">
        <v>192</v>
      </c>
    </row>
    <row r="119" spans="1:2" x14ac:dyDescent="0.3">
      <c r="A119" s="61">
        <v>2.94</v>
      </c>
      <c r="B119" s="61">
        <v>207</v>
      </c>
    </row>
    <row r="120" spans="1:2" x14ac:dyDescent="0.3">
      <c r="A120" s="61">
        <v>1.74</v>
      </c>
      <c r="B120" s="61">
        <v>180</v>
      </c>
    </row>
    <row r="121" spans="1:2" x14ac:dyDescent="0.3">
      <c r="A121" s="61">
        <v>1.07</v>
      </c>
      <c r="B121" s="61">
        <v>250</v>
      </c>
    </row>
    <row r="122" spans="1:2" x14ac:dyDescent="0.3">
      <c r="A122" s="61">
        <v>1.83</v>
      </c>
      <c r="B122" s="61">
        <v>257</v>
      </c>
    </row>
    <row r="123" spans="1:2" x14ac:dyDescent="0.3">
      <c r="A123" s="61">
        <v>1.95</v>
      </c>
      <c r="B123" s="61">
        <v>208</v>
      </c>
    </row>
    <row r="124" spans="1:2" x14ac:dyDescent="0.3">
      <c r="A124" s="61">
        <v>1.93</v>
      </c>
      <c r="B124" s="61">
        <v>223</v>
      </c>
    </row>
    <row r="125" spans="1:2" x14ac:dyDescent="0.3">
      <c r="A125" s="61">
        <v>1.82</v>
      </c>
      <c r="B125" s="61">
        <v>225</v>
      </c>
    </row>
    <row r="126" spans="1:2" x14ac:dyDescent="0.3">
      <c r="A126" s="61">
        <v>3.36</v>
      </c>
      <c r="B126" s="61">
        <v>299</v>
      </c>
    </row>
    <row r="127" spans="1:2" x14ac:dyDescent="0.3">
      <c r="A127" s="61">
        <v>2.69</v>
      </c>
      <c r="B127" s="61">
        <v>334</v>
      </c>
    </row>
    <row r="128" spans="1:2" x14ac:dyDescent="0.3">
      <c r="A128" s="61">
        <v>2.66</v>
      </c>
      <c r="B128" s="61">
        <v>292</v>
      </c>
    </row>
    <row r="129" spans="1:2" x14ac:dyDescent="0.3">
      <c r="A129" s="61">
        <v>2.77</v>
      </c>
      <c r="B129" s="61">
        <v>270</v>
      </c>
    </row>
    <row r="130" spans="1:2" x14ac:dyDescent="0.3">
      <c r="A130" s="61">
        <v>3.05</v>
      </c>
      <c r="B130" s="61">
        <v>153</v>
      </c>
    </row>
    <row r="131" spans="1:2" x14ac:dyDescent="0.3">
      <c r="A131" s="61">
        <v>1.2</v>
      </c>
      <c r="B131" s="61">
        <v>130</v>
      </c>
    </row>
    <row r="132" spans="1:2" x14ac:dyDescent="0.3">
      <c r="A132" s="61">
        <v>2.95</v>
      </c>
      <c r="B132" s="61">
        <v>282</v>
      </c>
    </row>
    <row r="133" spans="1:2" x14ac:dyDescent="0.3">
      <c r="A133" s="61">
        <v>1.22</v>
      </c>
      <c r="B133" s="61">
        <v>167</v>
      </c>
    </row>
    <row r="134" spans="1:2" x14ac:dyDescent="0.3">
      <c r="A134" s="61">
        <v>2.99</v>
      </c>
      <c r="B134" s="61">
        <v>246</v>
      </c>
    </row>
    <row r="135" spans="1:2" x14ac:dyDescent="0.3">
      <c r="A135" s="61">
        <v>2.2599999999999998</v>
      </c>
      <c r="B135" s="61">
        <v>229</v>
      </c>
    </row>
    <row r="136" spans="1:2" x14ac:dyDescent="0.3">
      <c r="A136" s="61">
        <v>2.42</v>
      </c>
      <c r="B136" s="61">
        <v>395</v>
      </c>
    </row>
    <row r="137" spans="1:2" x14ac:dyDescent="0.3">
      <c r="A137" s="61">
        <v>2.17</v>
      </c>
      <c r="B137" s="61">
        <v>206</v>
      </c>
    </row>
    <row r="138" spans="1:2" x14ac:dyDescent="0.3">
      <c r="A138" s="61">
        <v>2.21</v>
      </c>
      <c r="B138" s="61">
        <v>261</v>
      </c>
    </row>
    <row r="139" spans="1:2" x14ac:dyDescent="0.3">
      <c r="A139" s="61">
        <v>2.4700000000000002</v>
      </c>
      <c r="B139" s="61">
        <v>376</v>
      </c>
    </row>
    <row r="140" spans="1:2" x14ac:dyDescent="0.3">
      <c r="A140" s="61">
        <v>2.5099999999999998</v>
      </c>
      <c r="B140" s="61">
        <v>251</v>
      </c>
    </row>
    <row r="141" spans="1:2" x14ac:dyDescent="0.3">
      <c r="A141" s="61">
        <v>2.34</v>
      </c>
      <c r="B141" s="61">
        <v>291</v>
      </c>
    </row>
    <row r="142" spans="1:2" x14ac:dyDescent="0.3">
      <c r="A142" s="61">
        <v>2.33</v>
      </c>
      <c r="B142" s="61">
        <v>275</v>
      </c>
    </row>
    <row r="143" spans="1:2" x14ac:dyDescent="0.3">
      <c r="A143" s="61">
        <v>2.3199999999999998</v>
      </c>
      <c r="B143" s="61">
        <v>202</v>
      </c>
    </row>
    <row r="144" spans="1:2" x14ac:dyDescent="0.3">
      <c r="A144" s="61">
        <v>2.2999999999999998</v>
      </c>
      <c r="B144" s="61">
        <v>250</v>
      </c>
    </row>
    <row r="145" spans="1:2" x14ac:dyDescent="0.3">
      <c r="A145" s="61">
        <v>2.89</v>
      </c>
      <c r="B145" s="61">
        <v>255</v>
      </c>
    </row>
    <row r="146" spans="1:2" x14ac:dyDescent="0.3">
      <c r="A146" s="61">
        <v>2.87</v>
      </c>
      <c r="B146" s="61">
        <v>271</v>
      </c>
    </row>
    <row r="147" spans="1:2" x14ac:dyDescent="0.3">
      <c r="A147" s="61">
        <v>2.12</v>
      </c>
      <c r="B147" s="61">
        <v>141</v>
      </c>
    </row>
    <row r="148" spans="1:2" x14ac:dyDescent="0.3">
      <c r="A148" s="61">
        <v>0.89</v>
      </c>
      <c r="B148" s="61">
        <v>125</v>
      </c>
    </row>
    <row r="149" spans="1:2" x14ac:dyDescent="0.3">
      <c r="A149" s="61">
        <v>1.3</v>
      </c>
      <c r="B149" s="61">
        <v>162</v>
      </c>
    </row>
    <row r="150" spans="1:2" x14ac:dyDescent="0.3">
      <c r="A150" s="61">
        <v>1.34</v>
      </c>
      <c r="B150" s="61">
        <v>105</v>
      </c>
    </row>
    <row r="151" spans="1:2" x14ac:dyDescent="0.3">
      <c r="A151" s="61">
        <v>2.59</v>
      </c>
      <c r="B151" s="61">
        <v>283</v>
      </c>
    </row>
    <row r="152" spans="1:2" x14ac:dyDescent="0.3">
      <c r="A152" s="61">
        <v>1.99</v>
      </c>
      <c r="B152" s="61">
        <v>221</v>
      </c>
    </row>
    <row r="153" spans="1:2" x14ac:dyDescent="0.3">
      <c r="A153" s="61">
        <v>1.54</v>
      </c>
      <c r="B153" s="61">
        <v>147</v>
      </c>
    </row>
    <row r="154" spans="1:2" x14ac:dyDescent="0.3">
      <c r="A154" s="61">
        <v>1.9</v>
      </c>
      <c r="B154" s="61">
        <v>207</v>
      </c>
    </row>
    <row r="155" spans="1:2" x14ac:dyDescent="0.3">
      <c r="A155" s="61">
        <v>1.19</v>
      </c>
      <c r="B155" s="61">
        <v>121</v>
      </c>
    </row>
    <row r="156" spans="1:2" x14ac:dyDescent="0.3">
      <c r="A156" s="61">
        <v>1.29</v>
      </c>
      <c r="B156" s="61">
        <v>173</v>
      </c>
    </row>
    <row r="157" spans="1:2" x14ac:dyDescent="0.3">
      <c r="A157" s="61">
        <v>1.43</v>
      </c>
      <c r="B157" s="61">
        <v>104</v>
      </c>
    </row>
    <row r="158" spans="1:2" x14ac:dyDescent="0.3">
      <c r="A158" s="61">
        <v>1.72</v>
      </c>
      <c r="B158" s="61">
        <v>279</v>
      </c>
    </row>
    <row r="159" spans="1:2" x14ac:dyDescent="0.3">
      <c r="A159" s="61">
        <v>2.08</v>
      </c>
      <c r="B159" s="61">
        <v>282</v>
      </c>
    </row>
    <row r="160" spans="1:2" x14ac:dyDescent="0.3">
      <c r="A160" s="61">
        <v>0.92</v>
      </c>
      <c r="B160" s="61">
        <v>101</v>
      </c>
    </row>
    <row r="161" spans="1:2" x14ac:dyDescent="0.3">
      <c r="A161" s="61">
        <v>1.78</v>
      </c>
      <c r="B161" s="61">
        <v>210</v>
      </c>
    </row>
    <row r="162" spans="1:2" x14ac:dyDescent="0.3">
      <c r="A162" s="61">
        <v>2</v>
      </c>
      <c r="B162" s="61">
        <v>188</v>
      </c>
    </row>
    <row r="163" spans="1:2" x14ac:dyDescent="0.3">
      <c r="A163" s="61">
        <v>2.44</v>
      </c>
      <c r="B163" s="61">
        <v>333</v>
      </c>
    </row>
    <row r="164" spans="1:2" x14ac:dyDescent="0.3">
      <c r="A164" s="61">
        <v>2.36</v>
      </c>
      <c r="B164" s="61">
        <v>317</v>
      </c>
    </row>
    <row r="165" spans="1:2" x14ac:dyDescent="0.3">
      <c r="A165" s="61">
        <v>2.16</v>
      </c>
      <c r="B165" s="61">
        <v>213</v>
      </c>
    </row>
    <row r="166" spans="1:2" x14ac:dyDescent="0.3">
      <c r="A166" s="61">
        <v>2.4900000000000002</v>
      </c>
      <c r="B166" s="61">
        <v>266</v>
      </c>
    </row>
    <row r="167" spans="1:2" x14ac:dyDescent="0.3">
      <c r="A167" s="61">
        <v>1.89</v>
      </c>
      <c r="B167" s="61">
        <v>226</v>
      </c>
    </row>
    <row r="168" spans="1:2" x14ac:dyDescent="0.3">
      <c r="A168" s="61">
        <v>2.12</v>
      </c>
      <c r="B168" s="61">
        <v>230</v>
      </c>
    </row>
    <row r="169" spans="1:2" x14ac:dyDescent="0.3">
      <c r="A169" s="61">
        <v>1.79</v>
      </c>
      <c r="B169" s="61">
        <v>241</v>
      </c>
    </row>
    <row r="170" spans="1:2" x14ac:dyDescent="0.3">
      <c r="A170" s="61">
        <v>2.67</v>
      </c>
      <c r="B170" s="61">
        <v>277</v>
      </c>
    </row>
    <row r="171" spans="1:2" x14ac:dyDescent="0.3">
      <c r="A171" s="61">
        <v>2.54</v>
      </c>
      <c r="B171" s="61">
        <v>285</v>
      </c>
    </row>
    <row r="172" spans="1:2" x14ac:dyDescent="0.3">
      <c r="A172" s="61">
        <v>2.48</v>
      </c>
      <c r="B172" s="61">
        <v>210</v>
      </c>
    </row>
    <row r="173" spans="1:2" x14ac:dyDescent="0.3">
      <c r="A173" s="61">
        <v>2.44</v>
      </c>
      <c r="B173" s="61">
        <v>189</v>
      </c>
    </row>
    <row r="174" spans="1:2" x14ac:dyDescent="0.3">
      <c r="A174" s="61">
        <v>1.74</v>
      </c>
      <c r="B174" s="61">
        <v>225</v>
      </c>
    </row>
    <row r="175" spans="1:2" x14ac:dyDescent="0.3">
      <c r="A175" s="61">
        <v>3.17</v>
      </c>
      <c r="B175" s="61">
        <v>387</v>
      </c>
    </row>
    <row r="176" spans="1:2" x14ac:dyDescent="0.3">
      <c r="A176" s="61">
        <v>1.98</v>
      </c>
      <c r="B176" s="61">
        <v>247</v>
      </c>
    </row>
    <row r="177" spans="1:2" x14ac:dyDescent="0.3">
      <c r="A177" s="61">
        <v>0.75</v>
      </c>
      <c r="B177" s="61">
        <v>79</v>
      </c>
    </row>
    <row r="178" spans="1:2" x14ac:dyDescent="0.3">
      <c r="A178" s="61">
        <v>2.78</v>
      </c>
      <c r="B178" s="61">
        <v>339</v>
      </c>
    </row>
    <row r="179" spans="1:2" x14ac:dyDescent="0.3">
      <c r="A179" s="61">
        <v>1.49</v>
      </c>
      <c r="B179" s="61">
        <v>231</v>
      </c>
    </row>
    <row r="180" spans="1:2" x14ac:dyDescent="0.3">
      <c r="A180" s="61">
        <v>2.71</v>
      </c>
      <c r="B180" s="61">
        <v>285</v>
      </c>
    </row>
    <row r="181" spans="1:2" x14ac:dyDescent="0.3">
      <c r="A181" s="61">
        <v>2.5</v>
      </c>
      <c r="B181" s="61">
        <v>199</v>
      </c>
    </row>
    <row r="182" spans="1:2" x14ac:dyDescent="0.3">
      <c r="A182" s="61">
        <v>2.79</v>
      </c>
      <c r="B182" s="61">
        <v>330</v>
      </c>
    </row>
    <row r="183" spans="1:2" x14ac:dyDescent="0.3">
      <c r="A183" s="61">
        <v>2.85</v>
      </c>
      <c r="B183" s="61">
        <v>237</v>
      </c>
    </row>
    <row r="184" spans="1:2" x14ac:dyDescent="0.3">
      <c r="A184" s="61">
        <v>2.4500000000000002</v>
      </c>
      <c r="B184" s="61">
        <v>204</v>
      </c>
    </row>
    <row r="185" spans="1:2" x14ac:dyDescent="0.3">
      <c r="A185" s="61">
        <v>2.79</v>
      </c>
      <c r="B185" s="61">
        <v>339</v>
      </c>
    </row>
    <row r="186" spans="1:2" x14ac:dyDescent="0.3">
      <c r="A186" s="61">
        <v>2.78</v>
      </c>
      <c r="B186" s="61">
        <v>150</v>
      </c>
    </row>
    <row r="187" spans="1:2" x14ac:dyDescent="0.3">
      <c r="A187" s="61">
        <v>2.34</v>
      </c>
      <c r="B187" s="61">
        <v>270</v>
      </c>
    </row>
    <row r="188" spans="1:2" x14ac:dyDescent="0.3">
      <c r="A188" s="61">
        <v>2.35</v>
      </c>
      <c r="B188" s="61">
        <v>273</v>
      </c>
    </row>
    <row r="189" spans="1:2" x14ac:dyDescent="0.3">
      <c r="A189" s="61">
        <v>2.0499999999999998</v>
      </c>
      <c r="B189" s="61">
        <v>276</v>
      </c>
    </row>
    <row r="190" spans="1:2" x14ac:dyDescent="0.3">
      <c r="A190" s="61">
        <v>3.08</v>
      </c>
      <c r="B190" s="61">
        <v>335</v>
      </c>
    </row>
    <row r="191" spans="1:2" x14ac:dyDescent="0.3">
      <c r="A191" s="61">
        <v>1.63</v>
      </c>
      <c r="B191" s="61">
        <v>230</v>
      </c>
    </row>
    <row r="192" spans="1:2" x14ac:dyDescent="0.3">
      <c r="A192" s="61">
        <v>2.1</v>
      </c>
      <c r="B192" s="61">
        <v>220</v>
      </c>
    </row>
    <row r="193" spans="1:2" x14ac:dyDescent="0.3">
      <c r="A193" s="61">
        <v>2.02</v>
      </c>
      <c r="B193" s="61">
        <v>251</v>
      </c>
    </row>
    <row r="194" spans="1:2" x14ac:dyDescent="0.3">
      <c r="A194" s="61">
        <v>1.45</v>
      </c>
      <c r="B194" s="61">
        <v>146</v>
      </c>
    </row>
    <row r="195" spans="1:2" x14ac:dyDescent="0.3">
      <c r="A195" s="61">
        <v>1.94</v>
      </c>
      <c r="B195" s="61">
        <v>270</v>
      </c>
    </row>
    <row r="196" spans="1:2" x14ac:dyDescent="0.3">
      <c r="A196" s="61">
        <v>1.77</v>
      </c>
      <c r="B196" s="61">
        <v>214</v>
      </c>
    </row>
    <row r="197" spans="1:2" x14ac:dyDescent="0.3">
      <c r="A197" s="61">
        <v>2.2599999999999998</v>
      </c>
      <c r="B197" s="61">
        <v>212</v>
      </c>
    </row>
    <row r="198" spans="1:2" x14ac:dyDescent="0.3">
      <c r="A198" s="61">
        <v>1.17</v>
      </c>
      <c r="B198" s="61">
        <v>135</v>
      </c>
    </row>
    <row r="199" spans="1:2" x14ac:dyDescent="0.3">
      <c r="A199" s="61">
        <v>2.16</v>
      </c>
      <c r="B199" s="61">
        <v>158</v>
      </c>
    </row>
    <row r="200" spans="1:2" x14ac:dyDescent="0.3">
      <c r="A200" s="61">
        <v>2.12</v>
      </c>
      <c r="B200" s="61">
        <v>283</v>
      </c>
    </row>
    <row r="201" spans="1:2" x14ac:dyDescent="0.3">
      <c r="A201" s="61">
        <v>1.9</v>
      </c>
      <c r="B201" s="61">
        <v>185</v>
      </c>
    </row>
    <row r="202" spans="1:2" x14ac:dyDescent="0.3">
      <c r="A202" s="61">
        <v>1.58</v>
      </c>
      <c r="B202" s="61">
        <v>168</v>
      </c>
    </row>
    <row r="203" spans="1:2" x14ac:dyDescent="0.3">
      <c r="A203" s="61">
        <v>1.56</v>
      </c>
      <c r="B203" s="61">
        <v>130</v>
      </c>
    </row>
    <row r="204" spans="1:2" x14ac:dyDescent="0.3">
      <c r="A204" s="61">
        <v>2.7</v>
      </c>
      <c r="B204" s="61">
        <v>312</v>
      </c>
    </row>
    <row r="205" spans="1:2" x14ac:dyDescent="0.3">
      <c r="A205" s="61">
        <v>2.37</v>
      </c>
      <c r="B205" s="61">
        <v>268</v>
      </c>
    </row>
    <row r="206" spans="1:2" x14ac:dyDescent="0.3">
      <c r="A206" s="61">
        <v>3.07</v>
      </c>
      <c r="B206" s="61">
        <v>323</v>
      </c>
    </row>
    <row r="207" spans="1:2" x14ac:dyDescent="0.3">
      <c r="A207" s="61">
        <v>1.95</v>
      </c>
      <c r="B207" s="61">
        <v>129</v>
      </c>
    </row>
    <row r="208" spans="1:2" x14ac:dyDescent="0.3">
      <c r="A208" s="61">
        <v>1.92</v>
      </c>
      <c r="B208" s="61">
        <v>274</v>
      </c>
    </row>
    <row r="209" spans="1:2" x14ac:dyDescent="0.3">
      <c r="A209" s="61">
        <v>2.06</v>
      </c>
      <c r="B209" s="61">
        <v>250</v>
      </c>
    </row>
    <row r="210" spans="1:2" x14ac:dyDescent="0.3">
      <c r="A210" s="61">
        <v>1.38</v>
      </c>
      <c r="B210" s="61">
        <v>141</v>
      </c>
    </row>
    <row r="211" spans="1:2" x14ac:dyDescent="0.3">
      <c r="A211" s="61">
        <v>2.99</v>
      </c>
      <c r="B211" s="61">
        <v>327</v>
      </c>
    </row>
    <row r="212" spans="1:2" x14ac:dyDescent="0.3">
      <c r="A212" s="61">
        <v>3.24</v>
      </c>
      <c r="B212" s="61">
        <v>387</v>
      </c>
    </row>
    <row r="213" spans="1:2" x14ac:dyDescent="0.3">
      <c r="A213" s="61">
        <v>3.01</v>
      </c>
      <c r="B213" s="61">
        <v>311</v>
      </c>
    </row>
    <row r="214" spans="1:2" x14ac:dyDescent="0.3">
      <c r="A214" s="61">
        <v>2.77</v>
      </c>
      <c r="B214" s="61">
        <v>322</v>
      </c>
    </row>
    <row r="215" spans="1:2" x14ac:dyDescent="0.3">
      <c r="A215" s="61">
        <v>1.38</v>
      </c>
      <c r="B215" s="61">
        <v>183</v>
      </c>
    </row>
    <row r="216" spans="1:2" x14ac:dyDescent="0.3">
      <c r="A216" s="61">
        <v>2.61</v>
      </c>
      <c r="B216" s="61">
        <v>123</v>
      </c>
    </row>
    <row r="217" spans="1:2" x14ac:dyDescent="0.3">
      <c r="A217" s="61">
        <v>2.23</v>
      </c>
      <c r="B217" s="61">
        <v>282</v>
      </c>
    </row>
    <row r="218" spans="1:2" x14ac:dyDescent="0.3">
      <c r="A218" s="61">
        <v>2.31</v>
      </c>
      <c r="B218" s="61">
        <v>253</v>
      </c>
    </row>
    <row r="219" spans="1:2" x14ac:dyDescent="0.3">
      <c r="A219" s="61">
        <v>2.27</v>
      </c>
      <c r="B219" s="61">
        <v>295</v>
      </c>
    </row>
    <row r="220" spans="1:2" x14ac:dyDescent="0.3">
      <c r="A220" s="61">
        <v>1.74</v>
      </c>
      <c r="B220" s="61">
        <v>234</v>
      </c>
    </row>
    <row r="221" spans="1:2" x14ac:dyDescent="0.3">
      <c r="A221" s="61">
        <v>1.38</v>
      </c>
      <c r="B221" s="61">
        <v>174</v>
      </c>
    </row>
    <row r="222" spans="1:2" x14ac:dyDescent="0.3">
      <c r="A222" s="61">
        <v>2.41</v>
      </c>
      <c r="B222" s="61">
        <v>251</v>
      </c>
    </row>
    <row r="223" spans="1:2" x14ac:dyDescent="0.3">
      <c r="A223" s="61">
        <v>2.97</v>
      </c>
      <c r="B223" s="61">
        <v>351</v>
      </c>
    </row>
    <row r="224" spans="1:2" x14ac:dyDescent="0.3">
      <c r="A224" s="61">
        <v>3.05</v>
      </c>
      <c r="B224" s="61">
        <v>335</v>
      </c>
    </row>
    <row r="225" spans="1:8" x14ac:dyDescent="0.3">
      <c r="A225" s="61">
        <v>2.0099999999999998</v>
      </c>
      <c r="B225" s="61">
        <v>204</v>
      </c>
    </row>
    <row r="226" spans="1:8" x14ac:dyDescent="0.3">
      <c r="A226" s="61">
        <v>1.86</v>
      </c>
      <c r="B226" s="61">
        <v>228</v>
      </c>
    </row>
    <row r="227" spans="1:8" x14ac:dyDescent="0.3">
      <c r="A227" s="61">
        <v>1.87</v>
      </c>
      <c r="B227" s="61">
        <v>224</v>
      </c>
    </row>
    <row r="228" spans="1:8" x14ac:dyDescent="0.3">
      <c r="A228" s="61">
        <v>2.65</v>
      </c>
      <c r="B228" s="61">
        <v>305</v>
      </c>
    </row>
    <row r="229" spans="1:8" x14ac:dyDescent="0.3">
      <c r="A229" s="61">
        <v>3.65</v>
      </c>
      <c r="B229" s="61">
        <v>261</v>
      </c>
    </row>
    <row r="230" spans="1:8" x14ac:dyDescent="0.3">
      <c r="A230" s="61">
        <v>1.44</v>
      </c>
      <c r="B230" s="61">
        <v>112</v>
      </c>
    </row>
    <row r="231" spans="1:8" x14ac:dyDescent="0.3">
      <c r="A231" s="61">
        <v>1.82</v>
      </c>
      <c r="B231" s="61">
        <v>257</v>
      </c>
      <c r="C231" s="61"/>
      <c r="D231" s="61"/>
      <c r="E231" s="61"/>
      <c r="F231" s="61"/>
      <c r="G231" s="61"/>
      <c r="H231" s="61"/>
    </row>
    <row r="232" spans="1:8" x14ac:dyDescent="0.3">
      <c r="A232" s="61">
        <v>3.26</v>
      </c>
      <c r="B232" s="61">
        <v>298</v>
      </c>
    </row>
    <row r="233" spans="1:8" x14ac:dyDescent="0.3">
      <c r="A233" s="61">
        <v>3.22</v>
      </c>
      <c r="B233" s="61">
        <v>387</v>
      </c>
    </row>
    <row r="234" spans="1:8" x14ac:dyDescent="0.3">
      <c r="A234" s="61">
        <v>2.96</v>
      </c>
      <c r="B234" s="61">
        <v>330</v>
      </c>
    </row>
    <row r="235" spans="1:8" x14ac:dyDescent="0.3">
      <c r="A235" s="61">
        <v>2.0099999999999998</v>
      </c>
      <c r="B235" s="61">
        <v>266</v>
      </c>
      <c r="C235" s="61"/>
      <c r="D235" s="61"/>
      <c r="E235" s="61"/>
      <c r="F235" s="61"/>
      <c r="G235" s="61"/>
    </row>
    <row r="236" spans="1:8" x14ac:dyDescent="0.3">
      <c r="A236" s="61">
        <v>2.4500000000000002</v>
      </c>
      <c r="B236" s="61">
        <v>335</v>
      </c>
    </row>
    <row r="237" spans="1:8" x14ac:dyDescent="0.3">
      <c r="A237" s="61">
        <v>2.76</v>
      </c>
      <c r="B237" s="61">
        <v>337</v>
      </c>
    </row>
    <row r="238" spans="1:8" x14ac:dyDescent="0.3">
      <c r="A238" s="61">
        <v>2.54</v>
      </c>
      <c r="B238" s="61">
        <v>342</v>
      </c>
    </row>
    <row r="239" spans="1:8" x14ac:dyDescent="0.3">
      <c r="A239" s="61">
        <v>2.42</v>
      </c>
      <c r="B239" s="61">
        <v>287</v>
      </c>
    </row>
    <row r="240" spans="1:8" x14ac:dyDescent="0.3">
      <c r="A240" s="61">
        <v>0.72</v>
      </c>
      <c r="B240" s="61">
        <v>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problems_shoot_vol</vt:lpstr>
      <vt:lpstr>2006_regression_shoot_diam_vol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dc:creator>
  <cp:lastModifiedBy>Alicia</cp:lastModifiedBy>
  <dcterms:created xsi:type="dcterms:W3CDTF">2018-01-02T14:39:47Z</dcterms:created>
  <dcterms:modified xsi:type="dcterms:W3CDTF">2018-01-03T08:04:07Z</dcterms:modified>
</cp:coreProperties>
</file>