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ja\Downloads\"/>
    </mc:Choice>
  </mc:AlternateContent>
  <xr:revisionPtr revIDLastSave="0" documentId="13_ncr:1_{BEA0CDCB-E233-4224-B214-9AAC63849657}" xr6:coauthVersionLast="47" xr6:coauthVersionMax="47" xr10:uidLastSave="{00000000-0000-0000-0000-000000000000}"/>
  <bookViews>
    <workbookView xWindow="-98" yWindow="-98" windowWidth="21795" windowHeight="12975" activeTab="1" xr2:uid="{ECE06CCB-2979-47AB-9CD0-ECCD5486D4C5}"/>
  </bookViews>
  <sheets>
    <sheet name="wskaźniki" sheetId="1" r:id="rId1"/>
    <sheet name="wyresy i analiz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" l="1"/>
  <c r="D26" i="1"/>
  <c r="B26" i="1"/>
  <c r="C69" i="1"/>
  <c r="D69" i="1"/>
  <c r="B69" i="1"/>
  <c r="C25" i="1"/>
  <c r="D25" i="1"/>
  <c r="C82" i="1"/>
  <c r="D82" i="1"/>
  <c r="B82" i="1"/>
  <c r="B25" i="1"/>
  <c r="B68" i="1" s="1"/>
  <c r="B72" i="1"/>
  <c r="C72" i="1"/>
  <c r="D72" i="1"/>
  <c r="C61" i="1"/>
  <c r="D61" i="1"/>
  <c r="B61" i="1"/>
  <c r="C81" i="1"/>
  <c r="D81" i="1"/>
  <c r="B81" i="1"/>
  <c r="C79" i="1"/>
  <c r="C80" i="1" s="1"/>
  <c r="D79" i="1"/>
  <c r="D80" i="1" s="1"/>
  <c r="B79" i="1"/>
  <c r="B80" i="1" s="1"/>
  <c r="C75" i="1"/>
  <c r="D75" i="1"/>
  <c r="B75" i="1"/>
  <c r="C74" i="1"/>
  <c r="D74" i="1"/>
  <c r="B74" i="1"/>
  <c r="C73" i="1"/>
  <c r="D73" i="1"/>
  <c r="B73" i="1"/>
  <c r="C67" i="1"/>
  <c r="D67" i="1"/>
  <c r="B67" i="1"/>
  <c r="C66" i="1"/>
  <c r="D66" i="1"/>
  <c r="B66" i="1"/>
  <c r="C65" i="1"/>
  <c r="D65" i="1"/>
  <c r="B65" i="1"/>
  <c r="C60" i="1"/>
  <c r="D60" i="1"/>
  <c r="B60" i="1"/>
  <c r="C59" i="1"/>
  <c r="D59" i="1"/>
  <c r="B59" i="1"/>
  <c r="D43" i="1"/>
  <c r="C43" i="1"/>
  <c r="C58" i="1"/>
  <c r="D58" i="1"/>
  <c r="B58" i="1"/>
  <c r="C54" i="1"/>
  <c r="D54" i="1"/>
  <c r="B54" i="1"/>
  <c r="C53" i="1"/>
  <c r="D53" i="1"/>
  <c r="B53" i="1"/>
  <c r="C52" i="1"/>
  <c r="D52" i="1"/>
  <c r="B52" i="1"/>
  <c r="B43" i="1"/>
  <c r="C36" i="1"/>
  <c r="D36" i="1"/>
  <c r="B36" i="1"/>
  <c r="C33" i="1"/>
  <c r="D33" i="1"/>
  <c r="B33" i="1"/>
  <c r="D68" i="1" l="1"/>
  <c r="C68" i="1"/>
</calcChain>
</file>

<file path=xl/sharedStrings.xml><?xml version="1.0" encoding="utf-8"?>
<sst xmlns="http://schemas.openxmlformats.org/spreadsheetml/2006/main" count="82" uniqueCount="81">
  <si>
    <t>BILANS</t>
  </si>
  <si>
    <t>w tys. PLN, stan na 31.12.</t>
  </si>
  <si>
    <t>A K T Y W A</t>
  </si>
  <si>
    <t>A. AKTYWA TRWAŁE</t>
  </si>
  <si>
    <t>I. Wartości niematerialne i prawne</t>
  </si>
  <si>
    <t>II. Rzeczowe aktywa trwałe</t>
  </si>
  <si>
    <t>B. AKTYWA OBROTOWE</t>
  </si>
  <si>
    <t>I. Zapasy</t>
  </si>
  <si>
    <t xml:space="preserve">II. Należności z tytułu dostaw i usług </t>
  </si>
  <si>
    <t>III. Środki pieniężne</t>
  </si>
  <si>
    <t>AKTYWA OGÓŁEM</t>
  </si>
  <si>
    <t xml:space="preserve">P A S Y W A </t>
  </si>
  <si>
    <t>A. KAPITAŁ WŁASNY</t>
  </si>
  <si>
    <t>I. Zobowiązania długoterminowe</t>
  </si>
  <si>
    <t>II. Zobowiązania krótkoterminowe</t>
  </si>
  <si>
    <t xml:space="preserve">      1. Zobowiązania z tytułu dostaw i usług</t>
  </si>
  <si>
    <t xml:space="preserve">      2. Kredyty i pożyczki</t>
  </si>
  <si>
    <t>PASYWA OGÓŁEM</t>
  </si>
  <si>
    <t>RACHUNEK ZYSKÓW I STRAT</t>
  </si>
  <si>
    <t>A. Przychody netto ze sprzedaży produktów, towarów i materiałów</t>
  </si>
  <si>
    <t xml:space="preserve">B. Koszty sprzedanych produktów, towarów i materiałów </t>
  </si>
  <si>
    <t>C. Zysk (strata) brutto ze sprzedaży (A-B)</t>
  </si>
  <si>
    <t>D. Koszty sprzedaży</t>
  </si>
  <si>
    <t>E. Koszty ogólnego zarządu</t>
  </si>
  <si>
    <t>F. Zysk (strata) ze sprzedaży (C-D-E)</t>
  </si>
  <si>
    <t>G. Pozostałe przychody operacyjne</t>
  </si>
  <si>
    <t>H. Pozostałe koszty operacyjne</t>
  </si>
  <si>
    <t>I. Zysk (strata) z działalności opercyjnej</t>
  </si>
  <si>
    <t>J. Przychody finansowe (dywidendy otrzymane)</t>
  </si>
  <si>
    <t>K. Koszty finansowe (odsetki od kredytów)</t>
  </si>
  <si>
    <t xml:space="preserve">L. Zysk (strata) brutto </t>
  </si>
  <si>
    <t>M.Podatek dochodowy (L-N)</t>
  </si>
  <si>
    <t>Analiza płynności finansowej przedsiębiorstwa</t>
  </si>
  <si>
    <t>Analiza rentowności przedsiębiorstwa:</t>
  </si>
  <si>
    <t>Analiza stopnia zadłużenia przedsiębiorstwa i jego zdolności do obsługi długu</t>
  </si>
  <si>
    <t>Analiza gospodarowania kapitałem obrotowym netto:</t>
  </si>
  <si>
    <t>Analiza pozycji przedsiębiorstwa na rynku kapitałowym</t>
  </si>
  <si>
    <t>liczba  akcji=&gt;</t>
  </si>
  <si>
    <t>Cena rynkowa =&gt;</t>
  </si>
  <si>
    <t>DYWIDENDY</t>
  </si>
  <si>
    <t>wartość</t>
  </si>
  <si>
    <t>łączna wart. Za akcję</t>
  </si>
  <si>
    <t>Amortyzacja w tys zł</t>
  </si>
  <si>
    <t>zobowiązania łączne (długoterminowe + krótkoterminowe)</t>
  </si>
  <si>
    <t>Sprawozdanie finansowe JWW Invest S.A. za lata 2021–2023, dane w tys. zł</t>
  </si>
  <si>
    <t>Brak osobnej pozycji „spłata kredytów” w dostępnych danych z rachunku przepływów pieniężnych. Prawdopodobnie ujęte w łącznych przepływach finansowych.</t>
  </si>
  <si>
    <t>N. Zysk (strata) netto                           RZiS</t>
  </si>
  <si>
    <t xml:space="preserve">ROS  wskażnik rentowności netto sprzedaży  </t>
  </si>
  <si>
    <t xml:space="preserve">ROE  wskażnik rentowności kapitału własnego   </t>
  </si>
  <si>
    <t xml:space="preserve">ROE  wskażnik rentowności netto aktywów       </t>
  </si>
  <si>
    <t xml:space="preserve">Model Du Ponta (ROE) </t>
  </si>
  <si>
    <t xml:space="preserve">wskażnik ogólnego zadłużenia </t>
  </si>
  <si>
    <t xml:space="preserve">wskażnik zadłużenia kapitału własnego </t>
  </si>
  <si>
    <t xml:space="preserve">wskażnik zadłużenia krótkoterminowego   </t>
  </si>
  <si>
    <t xml:space="preserve">Wskaźnik zdolności przedsiębiorstwa do obsługi długu </t>
  </si>
  <si>
    <t xml:space="preserve">EBITDA    </t>
  </si>
  <si>
    <t xml:space="preserve">wskażnik wypłacalności gotówkowej   </t>
  </si>
  <si>
    <t xml:space="preserve">wskażnik wysokiej płynności (szybki)  </t>
  </si>
  <si>
    <t xml:space="preserve">wskażnik bieżącej płynności finansowej </t>
  </si>
  <si>
    <t xml:space="preserve">wskażnik udziału kapitału obrotowego netto w finansowaniu aktywów obrotowych </t>
  </si>
  <si>
    <t xml:space="preserve">okres utrzymania zapasów (materiałów/produkcji w toku/ produktów gotowych/towarów) w dniach    </t>
  </si>
  <si>
    <t xml:space="preserve">okres spływu należności w dniach   </t>
  </si>
  <si>
    <t xml:space="preserve">okres regulowania zobowiązań w dniach   </t>
  </si>
  <si>
    <t xml:space="preserve">wskaźnik zysku netto na 1 akcję (EPS)    </t>
  </si>
  <si>
    <t xml:space="preserve">wskaźnik cena / zysk   </t>
  </si>
  <si>
    <t xml:space="preserve">wskaźnik ceny rynkowej do wartości księgowej kapitału własnego na 1 akcję    </t>
  </si>
  <si>
    <t xml:space="preserve">wskaźnik stopy dywidendy   </t>
  </si>
  <si>
    <t>rotacja aktywów (przychody netto/aktywa ogółem)</t>
  </si>
  <si>
    <t>"Analiza finansowa spółki JWW Invest S.A. (2021–2023)"</t>
  </si>
  <si>
    <t xml:space="preserve">Analiza Rentowności </t>
  </si>
  <si>
    <t xml:space="preserve">Analiza płynności finansowej </t>
  </si>
  <si>
    <t>Analiza Rotacji Aktywów</t>
  </si>
  <si>
    <t>Analiza przychodów netto oraz zysków</t>
  </si>
  <si>
    <t>Analiza zadłużenia</t>
  </si>
  <si>
    <t>PODSUMOWANIE</t>
  </si>
  <si>
    <t>Wskaźniki płynności finansowej spadają z roku na rok. Płynność bieżąca obniżyła się z poziomu 1,92 w 2022 roku do 1,15 w 2023 roku, a szybka – z 0,73 do 0,45. Oznacza to, że spółka ma coraz mniej dostępnych aktywów obrotowych w stosunku do zobowiązań krótkoterminowych, co może prowadzić do problemów z regulowaniem bieżących zobowiązań i zwiększa ryzyko płynnościowe.</t>
  </si>
  <si>
    <t>Wskaźnik rotacji aktywów zmniejszył się z 1,82 w 2022 roku do 1,50 w 2023 roku. Może to oznaczać spadek efektywności wykorzystania aktywów do generowania przychodów.    Taki trend może świadczyć o nadmiernym wzroście majątku w stosunku do skali działalności operacyjnej lub spadku tempa obrotu zapasami, należności czy innych elementów aktywów.</t>
  </si>
  <si>
    <t>Przychody netto wzrosły dynamicznie – z 76,7 mln zł w 2021 roku do 132,4 mln zł w 2023 roku, co oznacza 72,6% wzrost. W tym samym czasie zysk netto również rósł, z 1,91 mln zł do 6,59 mln zł. Pokazuje to, że firma nie tylko zwiększa skalę działalności, ale robi to rentownie – co może świadczyć o dobrym zarządzaniu kosztami i wysokiej efektywności operacyjnej.</t>
  </si>
  <si>
    <t>Wszystkie trzy wskaźniki rentowności – ROE, ROA i ROS – wykazują wzrost. ROE wzrosło ponad dwukrotnie (z 6,81% do 17,85%), co pokazuje rosnącą efektywność wykorzystania kapitału własnego. ROA utrzymuje się na stabilnym poziomie, a ROS rośnie, co oznacza poprawę marży zysku netto. Trendy te świadczą o rosnącej efektywności operacyjnej i dobrej kondycji finansowej spółki.</t>
  </si>
  <si>
    <t>Wskaźniki zadłużenia pokazują istotny wzrost w 2023 roku. Ogólny poziom zadłużenia wzrósł z 33,4% do 58,1%, a wskaźnik zadłużenia kapitału własnego aż do 138,3%. Tak silny skok może oznaczać, że spółka finansuje rozwój głównie długiem, co zwiększa ryzyko finansowe. W dłuższej perspektywie ważne będzie, aby kontrolować poziom zobowiązań i zachować bezpieczną strukturę finansowania.</t>
  </si>
  <si>
    <t>Spółka JWW Invest S.A. wykazuje dynamiczny wzrost przychodów i zysków, co świadczy o jej rozwoju i rentowności. Jednocześnie pogarszające się wskaźniki płynności oraz rosnący poziom zadłużenia wskazują na ryzyka związane z utrzymaniem stabilności finansowej. Dalszy rozwój powinien opierać się na zrównoważonym finansowaniu oraz poprawie efektywności wykorzystania majątku. Ogólny obraz spółki pozostaje pozytywny, jednak wymagający bieżącego monitoringu kluczowych obszarów finansowych.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</si>
</sst>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sz val="10"/>
      <name val="Arial CE"/>
      <family val="2"/>
      <charset val="238"/>
    </font>
    <font>
      <b/>
      <sz val="10"/>
      <name val="Calibri"/>
      <family val="2"/>
      <charset val="1"/>
    </font>
    <font>
      <sz val="10"/>
      <name val="Calibri"/>
      <family val="2"/>
      <charset val="1"/>
    </font>
    <font>
      <b/>
      <sz val="10"/>
      <color indexed="8"/>
      <name val="Calibri"/>
      <family val="2"/>
      <charset val="1"/>
    </font>
    <font>
      <sz val="10"/>
      <color indexed="8"/>
      <name val="Calibri"/>
      <family val="2"/>
      <charset val="1"/>
    </font>
    <font>
      <b/>
      <sz val="9"/>
      <name val="Arial"/>
      <family val="2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9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26"/>
      </patternFill>
    </fill>
    <fill>
      <patternFill patternType="solid">
        <fgColor theme="4" tint="0.39997558519241921"/>
        <bgColor indexed="26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76">
    <xf numFmtId="0" fontId="0" fillId="0" borderId="0" xfId="0"/>
    <xf numFmtId="0" fontId="0" fillId="3" borderId="1" xfId="0" applyFill="1" applyBorder="1"/>
    <xf numFmtId="0" fontId="2" fillId="4" borderId="1" xfId="1" applyFont="1" applyFill="1" applyBorder="1" applyAlignment="1">
      <alignment horizontal="center" vertical="center"/>
    </xf>
    <xf numFmtId="3" fontId="0" fillId="0" borderId="1" xfId="0" applyNumberForma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3" fontId="0" fillId="0" borderId="1" xfId="0" applyNumberFormat="1" applyBorder="1"/>
    <xf numFmtId="0" fontId="4" fillId="5" borderId="2" xfId="1" applyFont="1" applyFill="1" applyBorder="1" applyAlignment="1">
      <alignment vertical="top" wrapText="1"/>
    </xf>
    <xf numFmtId="0" fontId="5" fillId="4" borderId="2" xfId="1" applyFont="1" applyFill="1" applyBorder="1" applyAlignment="1">
      <alignment vertical="top" wrapText="1"/>
    </xf>
    <xf numFmtId="0" fontId="5" fillId="4" borderId="2" xfId="1" applyFont="1" applyFill="1" applyBorder="1" applyAlignment="1">
      <alignment horizontal="left" vertical="top" wrapText="1"/>
    </xf>
    <xf numFmtId="0" fontId="0" fillId="3" borderId="2" xfId="0" applyFill="1" applyBorder="1"/>
    <xf numFmtId="0" fontId="3" fillId="4" borderId="2" xfId="1" applyFont="1" applyFill="1" applyBorder="1" applyAlignment="1">
      <alignment horizontal="right"/>
    </xf>
    <xf numFmtId="0" fontId="4" fillId="5" borderId="2" xfId="1" applyFont="1" applyFill="1" applyBorder="1" applyAlignment="1">
      <alignment wrapText="1"/>
    </xf>
    <xf numFmtId="0" fontId="5" fillId="4" borderId="2" xfId="1" applyFont="1" applyFill="1" applyBorder="1" applyAlignment="1">
      <alignment horizontal="left" wrapText="1" indent="1"/>
    </xf>
    <xf numFmtId="0" fontId="5" fillId="2" borderId="2" xfId="1" applyFont="1" applyFill="1" applyBorder="1" applyAlignment="1">
      <alignment horizontal="left" wrapText="1" indent="1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7" fillId="0" borderId="0" xfId="0" applyFont="1"/>
    <xf numFmtId="0" fontId="5" fillId="2" borderId="9" xfId="1" applyFont="1" applyFill="1" applyBorder="1" applyAlignment="1">
      <alignment wrapText="1"/>
    </xf>
    <xf numFmtId="3" fontId="0" fillId="0" borderId="4" xfId="0" applyNumberFormat="1" applyBorder="1"/>
    <xf numFmtId="2" fontId="0" fillId="0" borderId="0" xfId="0" applyNumberFormat="1"/>
    <xf numFmtId="2" fontId="0" fillId="0" borderId="6" xfId="0" applyNumberFormat="1" applyFill="1" applyBorder="1"/>
    <xf numFmtId="0" fontId="9" fillId="0" borderId="0" xfId="2" applyAlignment="1">
      <alignment vertical="center" wrapText="1"/>
    </xf>
    <xf numFmtId="2" fontId="0" fillId="0" borderId="9" xfId="0" applyNumberFormat="1" applyBorder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10" xfId="0" applyBorder="1"/>
    <xf numFmtId="0" fontId="0" fillId="3" borderId="10" xfId="0" applyFill="1" applyBorder="1"/>
    <xf numFmtId="0" fontId="2" fillId="4" borderId="10" xfId="1" applyFont="1" applyFill="1" applyBorder="1" applyAlignment="1">
      <alignment horizontal="center" vertical="center"/>
    </xf>
    <xf numFmtId="3" fontId="0" fillId="0" borderId="10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3" fontId="0" fillId="0" borderId="10" xfId="0" applyNumberFormat="1" applyBorder="1"/>
    <xf numFmtId="3" fontId="0" fillId="0" borderId="12" xfId="0" applyNumberFormat="1" applyBorder="1"/>
    <xf numFmtId="2" fontId="0" fillId="0" borderId="13" xfId="0" applyNumberFormat="1" applyBorder="1"/>
    <xf numFmtId="0" fontId="0" fillId="0" borderId="0" xfId="0" applyFill="1" applyBorder="1"/>
    <xf numFmtId="0" fontId="2" fillId="0" borderId="0" xfId="1" applyFont="1" applyFill="1" applyBorder="1" applyAlignment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4" fillId="0" borderId="0" xfId="1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3" fontId="0" fillId="0" borderId="0" xfId="0" applyNumberFormat="1" applyFill="1" applyBorder="1"/>
    <xf numFmtId="0" fontId="0" fillId="0" borderId="0" xfId="0" applyFill="1"/>
    <xf numFmtId="0" fontId="8" fillId="0" borderId="0" xfId="0" applyFont="1" applyBorder="1"/>
    <xf numFmtId="0" fontId="6" fillId="0" borderId="0" xfId="0" applyFont="1" applyFill="1" applyBorder="1" applyAlignment="1">
      <alignment horizontal="center"/>
    </xf>
    <xf numFmtId="0" fontId="11" fillId="6" borderId="0" xfId="0" applyFont="1" applyFill="1" applyAlignment="1">
      <alignment horizontal="center"/>
    </xf>
    <xf numFmtId="0" fontId="12" fillId="7" borderId="0" xfId="0" applyFont="1" applyFill="1" applyAlignment="1">
      <alignment horizontal="center" wrapText="1"/>
    </xf>
    <xf numFmtId="0" fontId="12" fillId="7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/>
    </xf>
    <xf numFmtId="0" fontId="4" fillId="8" borderId="2" xfId="1" applyFont="1" applyFill="1" applyBorder="1" applyAlignment="1">
      <alignment horizontal="center" vertical="center" wrapText="1"/>
    </xf>
    <xf numFmtId="0" fontId="4" fillId="8" borderId="1" xfId="1" applyFont="1" applyFill="1" applyBorder="1" applyAlignment="1">
      <alignment vertical="center" wrapText="1"/>
    </xf>
    <xf numFmtId="0" fontId="4" fillId="8" borderId="10" xfId="1" applyFont="1" applyFill="1" applyBorder="1" applyAlignment="1">
      <alignment vertical="center" wrapText="1"/>
    </xf>
    <xf numFmtId="0" fontId="4" fillId="8" borderId="2" xfId="1" applyFont="1" applyFill="1" applyBorder="1" applyAlignment="1">
      <alignment vertical="center" wrapText="1"/>
    </xf>
    <xf numFmtId="0" fontId="2" fillId="8" borderId="1" xfId="1" applyFont="1" applyFill="1" applyBorder="1" applyAlignment="1">
      <alignment horizontal="center" vertical="center"/>
    </xf>
    <xf numFmtId="0" fontId="4" fillId="9" borderId="16" xfId="1" applyFont="1" applyFill="1" applyBorder="1" applyAlignment="1">
      <alignment horizontal="center" vertical="center" wrapText="1"/>
    </xf>
    <xf numFmtId="0" fontId="4" fillId="9" borderId="17" xfId="1" applyFont="1" applyFill="1" applyBorder="1" applyAlignment="1">
      <alignment horizontal="center" vertical="center" wrapText="1"/>
    </xf>
    <xf numFmtId="0" fontId="2" fillId="9" borderId="14" xfId="1" applyFont="1" applyFill="1" applyBorder="1" applyAlignment="1">
      <alignment horizontal="center"/>
    </xf>
    <xf numFmtId="0" fontId="2" fillId="9" borderId="15" xfId="1" applyFont="1" applyFill="1" applyBorder="1" applyAlignment="1">
      <alignment horizontal="center"/>
    </xf>
    <xf numFmtId="3" fontId="0" fillId="0" borderId="8" xfId="0" applyNumberFormat="1" applyBorder="1" applyAlignment="1">
      <alignment vertical="center" wrapText="1"/>
    </xf>
    <xf numFmtId="3" fontId="0" fillId="0" borderId="11" xfId="0" applyNumberFormat="1" applyBorder="1" applyAlignment="1">
      <alignment vertical="center" wrapText="1"/>
    </xf>
    <xf numFmtId="0" fontId="10" fillId="0" borderId="0" xfId="0" applyFont="1" applyBorder="1"/>
    <xf numFmtId="2" fontId="0" fillId="0" borderId="1" xfId="0" applyNumberFormat="1" applyBorder="1"/>
    <xf numFmtId="2" fontId="0" fillId="0" borderId="1" xfId="0" applyNumberFormat="1" applyBorder="1" applyAlignment="1">
      <alignment wrapText="1"/>
    </xf>
    <xf numFmtId="0" fontId="13" fillId="0" borderId="7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/>
    </xf>
    <xf numFmtId="0" fontId="0" fillId="0" borderId="1" xfId="0" applyFill="1" applyBorder="1"/>
    <xf numFmtId="0" fontId="7" fillId="0" borderId="1" xfId="0" applyFont="1" applyFill="1" applyBorder="1"/>
    <xf numFmtId="0" fontId="13" fillId="0" borderId="1" xfId="0" applyFont="1" applyBorder="1" applyAlignment="1">
      <alignment horizontal="center"/>
    </xf>
    <xf numFmtId="0" fontId="13" fillId="10" borderId="1" xfId="0" applyFont="1" applyFill="1" applyBorder="1" applyAlignment="1">
      <alignment horizontal="center"/>
    </xf>
    <xf numFmtId="2" fontId="13" fillId="10" borderId="1" xfId="0" applyNumberFormat="1" applyFont="1" applyFill="1" applyBorder="1" applyAlignment="1">
      <alignment horizontal="center"/>
    </xf>
    <xf numFmtId="2" fontId="13" fillId="10" borderId="10" xfId="0" applyNumberFormat="1" applyFont="1" applyFill="1" applyBorder="1" applyAlignment="1">
      <alignment horizontal="center"/>
    </xf>
    <xf numFmtId="2" fontId="13" fillId="10" borderId="18" xfId="0" applyNumberFormat="1" applyFont="1" applyFill="1" applyBorder="1" applyAlignment="1">
      <alignment horizontal="center"/>
    </xf>
    <xf numFmtId="2" fontId="13" fillId="10" borderId="19" xfId="0" applyNumberFormat="1" applyFont="1" applyFill="1" applyBorder="1" applyAlignment="1">
      <alignment horizontal="center"/>
    </xf>
    <xf numFmtId="0" fontId="2" fillId="8" borderId="10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vertical="top" wrapText="1"/>
    </xf>
  </cellXfs>
  <cellStyles count="3">
    <cellStyle name="Excel Built-in Normal" xfId="1" xr:uid="{F34944D1-B7B3-4C50-9695-C13C3F9B387B}"/>
    <cellStyle name="Hiperłącze" xfId="2" builtinId="8"/>
    <cellStyle name="Normalny" xfId="0" builtinId="0"/>
  </cellStyles>
  <dxfs count="0"/>
  <tableStyles count="0" defaultTableStyle="TableStyleMedium2" defaultPivotStyle="PivotStyleLight16"/>
  <colors>
    <mruColors>
      <color rgb="FFF9C8AD"/>
      <color rgb="FFEB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/>
              <a:t>Wskaźnik rotacji aktywów (2021–2023)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wskaźniki!$A$26</c:f>
              <c:strCache>
                <c:ptCount val="1"/>
                <c:pt idx="0">
                  <c:v>rotacja aktywów (przychody netto/aktywa ogółem)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wskaźniki!$B$7:$D$8</c:f>
              <c:strCach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strCache>
            </c:strRef>
          </c:cat>
          <c:val>
            <c:numRef>
              <c:f>wskaźniki!$B$26:$D$26</c:f>
              <c:numCache>
                <c:formatCode>0.00</c:formatCode>
                <c:ptCount val="3"/>
                <c:pt idx="0">
                  <c:v>1.7913210104456336</c:v>
                </c:pt>
                <c:pt idx="1">
                  <c:v>1.8182930494139871</c:v>
                </c:pt>
                <c:pt idx="2">
                  <c:v>1.5046881925739031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70-4C15-B6D3-8BDF4BE7B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5878512"/>
        <c:axId val="905891408"/>
      </c:barChart>
      <c:dateAx>
        <c:axId val="905878512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05891408"/>
        <c:crosses val="autoZero"/>
        <c:auto val="0"/>
        <c:lblOffset val="100"/>
        <c:baseTimeUnit val="days"/>
      </c:dateAx>
      <c:valAx>
        <c:axId val="90589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0587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/>
              <a:t>Przychody netto i zysk netto JWW Invest S.A. (2021–2023)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wskaźniki!$A$31</c:f>
              <c:strCache>
                <c:ptCount val="1"/>
                <c:pt idx="0">
                  <c:v>A. Przychody netto ze sprzedaży produktów, towarów i materiałów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wskaźniki!$B$7:$D$7</c:f>
              <c:numCache>
                <c:formatCode>General</c:formatCod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numCache>
            </c:numRef>
          </c:cat>
          <c:val>
            <c:numRef>
              <c:f>wskaźniki!$B$31:$D$31</c:f>
              <c:numCache>
                <c:formatCode>#,##0</c:formatCode>
                <c:ptCount val="3"/>
                <c:pt idx="0">
                  <c:v>76656</c:v>
                </c:pt>
                <c:pt idx="1">
                  <c:v>84707</c:v>
                </c:pt>
                <c:pt idx="2">
                  <c:v>132393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9-439B-A5C4-71B2997D93E7}"/>
            </c:ext>
          </c:extLst>
        </c:ser>
        <c:ser>
          <c:idx val="1"/>
          <c:order val="1"/>
          <c:tx>
            <c:strRef>
              <c:f>wskaźniki!$A$44</c:f>
              <c:strCache>
                <c:ptCount val="1"/>
                <c:pt idx="0">
                  <c:v>N. Zysk (strata) netto                           RZiS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wskaźniki!$B$7:$D$7</c:f>
              <c:numCache>
                <c:formatCode>General</c:formatCod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numCache>
            </c:numRef>
          </c:cat>
          <c:val>
            <c:numRef>
              <c:f>wskaźniki!$B$44:$D$44</c:f>
              <c:numCache>
                <c:formatCode>#,##0</c:formatCode>
                <c:ptCount val="3"/>
                <c:pt idx="0">
                  <c:v>1914</c:v>
                </c:pt>
                <c:pt idx="1">
                  <c:v>3585</c:v>
                </c:pt>
                <c:pt idx="2">
                  <c:v>6593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49-439B-A5C4-71B2997D9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7834832"/>
        <c:axId val="757833168"/>
      </c:barChart>
      <c:catAx>
        <c:axId val="75783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7833168"/>
        <c:crosses val="autoZero"/>
        <c:auto val="1"/>
        <c:lblAlgn val="ctr"/>
        <c:lblOffset val="100"/>
        <c:noMultiLvlLbl val="0"/>
      </c:catAx>
      <c:valAx>
        <c:axId val="75783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783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/>
              <a:t>Wskaźniki rentowności 2021–2023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wskaźniki!$A$58</c:f>
              <c:strCache>
                <c:ptCount val="1"/>
                <c:pt idx="0">
                  <c:v>ROS  wskażnik rentowności netto sprzedaży 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wskaźniki!$B$7:$D$7</c:f>
              <c:numCache>
                <c:formatCode>General</c:formatCod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numCache>
            </c:numRef>
          </c:cat>
          <c:val>
            <c:numRef>
              <c:f>wskaźniki!$B$58:$D$58</c:f>
              <c:numCache>
                <c:formatCode>0.00</c:formatCode>
                <c:ptCount val="3"/>
                <c:pt idx="0">
                  <c:v>2.4968691296180338E-2</c:v>
                </c:pt>
                <c:pt idx="1">
                  <c:v>4.2322358246662022E-2</c:v>
                </c:pt>
                <c:pt idx="2">
                  <c:v>4.9798705369619237E-2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E2-49AA-95F1-DAE829EB59BA}"/>
            </c:ext>
          </c:extLst>
        </c:ser>
        <c:ser>
          <c:idx val="1"/>
          <c:order val="1"/>
          <c:tx>
            <c:strRef>
              <c:f>wskaźniki!$A$59</c:f>
              <c:strCache>
                <c:ptCount val="1"/>
                <c:pt idx="0">
                  <c:v>ROE  wskażnik rentowności kapitału własnego   </c:v>
                </c:pt>
              </c:strCache>
            </c:strRef>
          </c:tx>
          <c:spPr>
            <a:ln w="12700" cap="flat" cmpd="sng" algn="ctr">
              <a:solidFill>
                <a:schemeClr val="accent2"/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numRef>
              <c:f>wskaźniki!$B$7:$D$7</c:f>
              <c:numCache>
                <c:formatCode>General</c:formatCod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numCache>
            </c:numRef>
          </c:cat>
          <c:val>
            <c:numRef>
              <c:f>wskaźniki!$B$59:$D$59</c:f>
              <c:numCache>
                <c:formatCode>0.00</c:formatCode>
                <c:ptCount val="3"/>
                <c:pt idx="0">
                  <c:v>6.8029145192820328E-2</c:v>
                </c:pt>
                <c:pt idx="1">
                  <c:v>0.11565635384069427</c:v>
                </c:pt>
                <c:pt idx="2">
                  <c:v>0.17854628175269457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E2-49AA-95F1-DAE829EB59BA}"/>
            </c:ext>
          </c:extLst>
        </c:ser>
        <c:ser>
          <c:idx val="2"/>
          <c:order val="2"/>
          <c:tx>
            <c:strRef>
              <c:f>wskaźniki!$A$60</c:f>
              <c:strCache>
                <c:ptCount val="1"/>
                <c:pt idx="0">
                  <c:v>ROE  wskażnik rentowności netto aktywów      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wskaźniki!$B$7:$D$7</c:f>
              <c:numCache>
                <c:formatCode>General</c:formatCod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numCache>
            </c:numRef>
          </c:cat>
          <c:val>
            <c:numRef>
              <c:f>wskaźniki!$B$60:$D$60</c:f>
              <c:numCache>
                <c:formatCode>0.00</c:formatCode>
                <c:ptCount val="3"/>
                <c:pt idx="0">
                  <c:v>4.4726941322178859E-2</c:v>
                </c:pt>
                <c:pt idx="1">
                  <c:v>7.6954449834714292E-2</c:v>
                </c:pt>
                <c:pt idx="2">
                  <c:v>7.4931523975132697E-2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E2-49AA-95F1-DAE829EB5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8249744"/>
        <c:axId val="748253904"/>
      </c:lineChart>
      <c:catAx>
        <c:axId val="74824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8253904"/>
        <c:crosses val="autoZero"/>
        <c:auto val="1"/>
        <c:lblAlgn val="ctr"/>
        <c:lblOffset val="100"/>
        <c:noMultiLvlLbl val="0"/>
      </c:catAx>
      <c:valAx>
        <c:axId val="74825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824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/>
              <a:t>Zadłużenie JWW Invest S.A. (2021–2023)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wskaźniki!$A$65</c:f>
              <c:strCache>
                <c:ptCount val="1"/>
                <c:pt idx="0">
                  <c:v>wskażnik ogólnego zadłużenia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wskaźniki!$B$64:$D$64</c:f>
              <c:numCache>
                <c:formatCode>General</c:formatCod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numCache>
            </c:numRef>
          </c:cat>
          <c:val>
            <c:numRef>
              <c:f>wskaźniki!$B$65:$D$65</c:f>
              <c:numCache>
                <c:formatCode>0.00</c:formatCode>
                <c:ptCount val="3"/>
                <c:pt idx="0">
                  <c:v>0.34311686490781201</c:v>
                </c:pt>
                <c:pt idx="1">
                  <c:v>0.33424204696689991</c:v>
                </c:pt>
                <c:pt idx="2">
                  <c:v>0.58047211519883624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14-446B-B786-7F727766D03F}"/>
            </c:ext>
          </c:extLst>
        </c:ser>
        <c:ser>
          <c:idx val="1"/>
          <c:order val="1"/>
          <c:tx>
            <c:strRef>
              <c:f>wskaźniki!$A$66</c:f>
              <c:strCache>
                <c:ptCount val="1"/>
                <c:pt idx="0">
                  <c:v>wskażnik zadłużenia kapitału własnego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270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4-AB14-446B-B786-7F727766D03F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270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14-446B-B786-7F727766D03F}"/>
              </c:ext>
            </c:extLst>
          </c:dPt>
          <c:cat>
            <c:numRef>
              <c:f>wskaźniki!$B$64:$D$64</c:f>
              <c:numCache>
                <c:formatCode>General</c:formatCod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numCache>
            </c:numRef>
          </c:cat>
          <c:val>
            <c:numRef>
              <c:f>wskaźniki!$B$66:$D$66</c:f>
              <c:numCache>
                <c:formatCode>0.00</c:formatCode>
                <c:ptCount val="3"/>
                <c:pt idx="0">
                  <c:v>0.52187666607428473</c:v>
                </c:pt>
                <c:pt idx="1">
                  <c:v>0.50233893602606705</c:v>
                </c:pt>
                <c:pt idx="2">
                  <c:v>1.383144667713806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14-446B-B786-7F727766D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8388272"/>
        <c:axId val="748389104"/>
      </c:lineChart>
      <c:catAx>
        <c:axId val="74838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8389104"/>
        <c:crosses val="autoZero"/>
        <c:auto val="1"/>
        <c:lblAlgn val="ctr"/>
        <c:lblOffset val="100"/>
        <c:noMultiLvlLbl val="0"/>
      </c:catAx>
      <c:valAx>
        <c:axId val="74838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838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/>
              <a:t>Płynność finansowa JWW Invest S.A. (2021–2023)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wskaźniki!$A$52</c:f>
              <c:strCache>
                <c:ptCount val="1"/>
                <c:pt idx="0">
                  <c:v>wskażnik bieżącej płynności finansowej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wskaźniki!$B$51:$D$51</c:f>
              <c:numCache>
                <c:formatCode>General</c:formatCod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numCache>
            </c:numRef>
          </c:cat>
          <c:val>
            <c:numRef>
              <c:f>wskaźniki!$B$52:$D$52</c:f>
              <c:numCache>
                <c:formatCode>0.00</c:formatCode>
                <c:ptCount val="3"/>
                <c:pt idx="0">
                  <c:v>2.7098996116362573</c:v>
                </c:pt>
                <c:pt idx="1">
                  <c:v>2.8340692700427765</c:v>
                </c:pt>
                <c:pt idx="2">
                  <c:v>1.5896316732206461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32-46FC-9B0B-15D7A6377B04}"/>
            </c:ext>
          </c:extLst>
        </c:ser>
        <c:ser>
          <c:idx val="1"/>
          <c:order val="1"/>
          <c:tx>
            <c:strRef>
              <c:f>wskaźniki!$A$53</c:f>
              <c:strCache>
                <c:ptCount val="1"/>
                <c:pt idx="0">
                  <c:v>wskażnik wysokiej płynności (szybki)  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wskaźniki!$B$51:$D$51</c:f>
              <c:numCache>
                <c:formatCode>General</c:formatCode>
                <c:ptCount val="3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</c:numCache>
            </c:numRef>
          </c:cat>
          <c:val>
            <c:numRef>
              <c:f>wskaźniki!$B$53:$D$53</c:f>
              <c:numCache>
                <c:formatCode>0.00</c:formatCode>
                <c:ptCount val="3"/>
                <c:pt idx="0">
                  <c:v>2.7098996116362573</c:v>
                </c:pt>
                <c:pt idx="1">
                  <c:v>2.8340692700427765</c:v>
                </c:pt>
                <c:pt idx="2">
                  <c:v>1.5896316732206461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32-46FC-9B0B-15D7A6377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5678832"/>
        <c:axId val="895676336"/>
      </c:barChart>
      <c:catAx>
        <c:axId val="89567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95676336"/>
        <c:crosses val="autoZero"/>
        <c:auto val="1"/>
        <c:lblAlgn val="ctr"/>
        <c:lblOffset val="100"/>
        <c:noMultiLvlLbl val="0"/>
      </c:catAx>
      <c:valAx>
        <c:axId val="89567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9567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135152</xdr:rowOff>
    </xdr:from>
    <xdr:to>
      <xdr:col>8</xdr:col>
      <xdr:colOff>52652</xdr:colOff>
      <xdr:row>40</xdr:row>
      <xdr:rowOff>145206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8A5FC62-9A79-41C9-9224-2159955738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630711</xdr:colOff>
      <xdr:row>42</xdr:row>
      <xdr:rowOff>167330</xdr:rowOff>
    </xdr:from>
    <xdr:to>
      <xdr:col>8</xdr:col>
      <xdr:colOff>37314</xdr:colOff>
      <xdr:row>57</xdr:row>
      <xdr:rowOff>177384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4CD454E4-4E45-4B91-BA35-7FADCA65B5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637146</xdr:colOff>
      <xdr:row>59</xdr:row>
      <xdr:rowOff>135152</xdr:rowOff>
    </xdr:from>
    <xdr:to>
      <xdr:col>8</xdr:col>
      <xdr:colOff>39778</xdr:colOff>
      <xdr:row>74</xdr:row>
      <xdr:rowOff>143883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78BAD0E7-098B-495C-A415-87587978D7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637147</xdr:colOff>
      <xdr:row>76</xdr:row>
      <xdr:rowOff>167331</xdr:rowOff>
    </xdr:from>
    <xdr:to>
      <xdr:col>8</xdr:col>
      <xdr:colOff>43751</xdr:colOff>
      <xdr:row>91</xdr:row>
      <xdr:rowOff>174739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77E7096C-704F-48EE-BF55-79C26783B5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-1</xdr:colOff>
      <xdr:row>7</xdr:row>
      <xdr:rowOff>154459</xdr:rowOff>
    </xdr:from>
    <xdr:to>
      <xdr:col>8</xdr:col>
      <xdr:colOff>52649</xdr:colOff>
      <xdr:row>22</xdr:row>
      <xdr:rowOff>167159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BEC76DA3-5D57-49A9-BC12-43447E6F55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C06A-F9CA-4A99-8EA6-925B5FA09CE6}">
  <sheetPr>
    <pageSetUpPr fitToPage="1"/>
  </sheetPr>
  <dimension ref="A1:J96"/>
  <sheetViews>
    <sheetView topLeftCell="A17" zoomScale="72" zoomScaleNormal="72" workbookViewId="0">
      <selection activeCell="K33" sqref="K33"/>
    </sheetView>
  </sheetViews>
  <sheetFormatPr defaultRowHeight="14.25" x14ac:dyDescent="0.45"/>
  <cols>
    <col min="1" max="1" width="109.9296875" bestFit="1" customWidth="1"/>
    <col min="2" max="4" width="12.19921875" bestFit="1" customWidth="1"/>
    <col min="6" max="6" width="17.1328125" bestFit="1" customWidth="1"/>
  </cols>
  <sheetData>
    <row r="1" spans="1:10" x14ac:dyDescent="0.45">
      <c r="A1" s="16"/>
      <c r="B1" s="16"/>
      <c r="C1" s="16"/>
      <c r="D1" s="16"/>
      <c r="E1" s="35"/>
      <c r="F1" s="35"/>
      <c r="G1" s="35"/>
      <c r="H1" s="35"/>
      <c r="I1" s="35"/>
      <c r="J1" s="35"/>
    </row>
    <row r="2" spans="1:10" x14ac:dyDescent="0.45">
      <c r="A2" s="16"/>
      <c r="B2" s="16"/>
      <c r="C2" s="16"/>
      <c r="D2" s="16"/>
      <c r="E2" s="35"/>
      <c r="F2" s="35"/>
      <c r="G2" s="35"/>
      <c r="H2" s="35"/>
      <c r="I2" s="35"/>
      <c r="J2" s="35"/>
    </row>
    <row r="3" spans="1:10" ht="23.25" x14ac:dyDescent="0.7">
      <c r="A3" s="43" t="s">
        <v>44</v>
      </c>
      <c r="B3" s="16"/>
      <c r="C3" s="16"/>
      <c r="D3" s="16"/>
      <c r="E3" s="35"/>
      <c r="F3" s="35"/>
      <c r="G3" s="35"/>
      <c r="H3" s="35"/>
      <c r="I3" s="35"/>
      <c r="J3" s="35"/>
    </row>
    <row r="4" spans="1:10" x14ac:dyDescent="0.45">
      <c r="A4" s="16"/>
      <c r="B4" s="16"/>
      <c r="C4" s="16"/>
      <c r="D4" s="16"/>
      <c r="E4" s="35"/>
      <c r="F4" s="35"/>
      <c r="G4" s="35"/>
      <c r="H4" s="35"/>
      <c r="I4" s="35"/>
      <c r="J4" s="35"/>
    </row>
    <row r="5" spans="1:10" x14ac:dyDescent="0.45">
      <c r="A5" s="57" t="s">
        <v>0</v>
      </c>
      <c r="B5" s="58"/>
      <c r="C5" s="58"/>
      <c r="D5" s="58"/>
      <c r="E5" s="35"/>
      <c r="F5" s="35"/>
      <c r="G5" s="35"/>
      <c r="H5" s="35"/>
      <c r="I5" s="35"/>
      <c r="J5" s="35"/>
    </row>
    <row r="6" spans="1:10" x14ac:dyDescent="0.45">
      <c r="A6" s="10"/>
      <c r="B6" s="1"/>
      <c r="C6" s="1"/>
      <c r="D6" s="28"/>
      <c r="E6" s="36"/>
      <c r="F6" s="36"/>
      <c r="G6" s="36"/>
      <c r="H6" s="36"/>
      <c r="I6" s="36"/>
      <c r="J6" s="36"/>
    </row>
    <row r="7" spans="1:10" x14ac:dyDescent="0.45">
      <c r="A7" s="11" t="s">
        <v>1</v>
      </c>
      <c r="B7" s="2">
        <v>2021</v>
      </c>
      <c r="C7" s="2">
        <v>2022</v>
      </c>
      <c r="D7" s="29">
        <v>2023</v>
      </c>
      <c r="E7" s="37"/>
      <c r="F7" s="37"/>
      <c r="G7" s="37"/>
      <c r="H7" s="37"/>
      <c r="I7" s="37"/>
      <c r="J7" s="37"/>
    </row>
    <row r="8" spans="1:10" x14ac:dyDescent="0.45">
      <c r="A8" s="50" t="s">
        <v>2</v>
      </c>
      <c r="B8" s="51"/>
      <c r="C8" s="51"/>
      <c r="D8" s="52"/>
      <c r="E8" s="38"/>
      <c r="F8" s="38"/>
      <c r="G8" s="38"/>
      <c r="H8" s="38"/>
      <c r="I8" s="38"/>
      <c r="J8" s="38"/>
    </row>
    <row r="9" spans="1:10" ht="16.5" customHeight="1" x14ac:dyDescent="0.45">
      <c r="A9" s="12" t="s">
        <v>3</v>
      </c>
      <c r="B9" s="3">
        <v>5811</v>
      </c>
      <c r="C9" s="3">
        <v>5509</v>
      </c>
      <c r="D9" s="30">
        <v>10777</v>
      </c>
      <c r="E9" s="39"/>
      <c r="F9" s="39"/>
      <c r="G9" s="39"/>
      <c r="H9" s="39"/>
      <c r="I9" s="39"/>
      <c r="J9" s="39"/>
    </row>
    <row r="10" spans="1:10" ht="19.5" customHeight="1" x14ac:dyDescent="0.45">
      <c r="A10" s="13" t="s">
        <v>4</v>
      </c>
      <c r="B10" s="5">
        <v>15000</v>
      </c>
      <c r="C10" s="5">
        <v>4000</v>
      </c>
      <c r="D10" s="31">
        <v>0</v>
      </c>
      <c r="E10" s="35"/>
      <c r="F10" s="35"/>
      <c r="G10" s="35"/>
      <c r="H10" s="35"/>
      <c r="I10" s="35"/>
      <c r="J10" s="35"/>
    </row>
    <row r="11" spans="1:10" x14ac:dyDescent="0.45">
      <c r="A11" s="13" t="s">
        <v>5</v>
      </c>
      <c r="B11" s="3">
        <v>1851</v>
      </c>
      <c r="C11" s="3">
        <v>2961</v>
      </c>
      <c r="D11" s="30">
        <v>5142</v>
      </c>
      <c r="E11" s="35"/>
      <c r="F11" s="35"/>
      <c r="G11" s="35"/>
      <c r="H11" s="35"/>
      <c r="I11" s="35"/>
      <c r="J11" s="35"/>
    </row>
    <row r="12" spans="1:10" x14ac:dyDescent="0.45">
      <c r="A12" s="12" t="s">
        <v>6</v>
      </c>
      <c r="B12" s="3">
        <v>36982</v>
      </c>
      <c r="C12" s="3">
        <v>41077</v>
      </c>
      <c r="D12" s="30">
        <v>77210</v>
      </c>
      <c r="E12" s="35"/>
      <c r="F12" s="35"/>
      <c r="G12" s="35"/>
      <c r="H12" s="35"/>
      <c r="I12" s="35"/>
      <c r="J12" s="35"/>
    </row>
    <row r="13" spans="1:10" x14ac:dyDescent="0.45">
      <c r="A13" s="13" t="s">
        <v>7</v>
      </c>
      <c r="B13" s="3">
        <v>0</v>
      </c>
      <c r="C13" s="3">
        <v>0</v>
      </c>
      <c r="D13" s="30">
        <v>0</v>
      </c>
      <c r="E13" s="35"/>
      <c r="F13" s="35"/>
      <c r="G13" s="35"/>
      <c r="H13" s="35"/>
      <c r="I13" s="35"/>
      <c r="J13" s="35"/>
    </row>
    <row r="14" spans="1:10" x14ac:dyDescent="0.45">
      <c r="A14" s="13" t="s">
        <v>8</v>
      </c>
      <c r="B14" s="3">
        <v>23190</v>
      </c>
      <c r="C14" s="3">
        <v>27761</v>
      </c>
      <c r="D14" s="30">
        <v>55968</v>
      </c>
      <c r="E14" s="35"/>
      <c r="F14" s="35"/>
      <c r="G14" s="35"/>
      <c r="H14" s="35"/>
      <c r="I14" s="35"/>
      <c r="J14" s="35"/>
    </row>
    <row r="15" spans="1:10" x14ac:dyDescent="0.45">
      <c r="A15" s="13" t="s">
        <v>9</v>
      </c>
      <c r="B15" s="3">
        <v>9451</v>
      </c>
      <c r="C15" s="3">
        <v>7664</v>
      </c>
      <c r="D15" s="30">
        <v>16946</v>
      </c>
      <c r="E15" s="35"/>
      <c r="F15" s="35"/>
      <c r="G15" s="35"/>
      <c r="H15" s="35"/>
      <c r="I15" s="35"/>
      <c r="J15" s="35"/>
    </row>
    <row r="16" spans="1:10" x14ac:dyDescent="0.45">
      <c r="A16" s="53" t="s">
        <v>10</v>
      </c>
      <c r="B16" s="3">
        <v>42793</v>
      </c>
      <c r="C16" s="3">
        <v>46586</v>
      </c>
      <c r="D16" s="30">
        <v>87987</v>
      </c>
      <c r="E16" s="35"/>
      <c r="F16" s="35"/>
      <c r="G16" s="35"/>
      <c r="H16" s="35"/>
      <c r="I16" s="35"/>
      <c r="J16" s="35"/>
    </row>
    <row r="17" spans="1:10" x14ac:dyDescent="0.45">
      <c r="E17" s="35"/>
      <c r="F17" s="35"/>
      <c r="G17" s="35"/>
      <c r="H17" s="35"/>
      <c r="I17" s="35"/>
      <c r="J17" s="35"/>
    </row>
    <row r="18" spans="1:10" x14ac:dyDescent="0.45">
      <c r="A18" s="50" t="s">
        <v>11</v>
      </c>
      <c r="B18" s="51"/>
      <c r="C18" s="51"/>
      <c r="D18" s="52"/>
      <c r="E18" s="39"/>
      <c r="F18" s="39"/>
      <c r="G18" s="39"/>
      <c r="H18" s="39"/>
      <c r="I18" s="39"/>
      <c r="J18" s="39"/>
    </row>
    <row r="19" spans="1:10" x14ac:dyDescent="0.45">
      <c r="A19" s="12" t="s">
        <v>12</v>
      </c>
      <c r="B19" s="3">
        <v>28135</v>
      </c>
      <c r="C19" s="3">
        <v>30997</v>
      </c>
      <c r="D19" s="30">
        <v>36926</v>
      </c>
      <c r="E19" s="35"/>
      <c r="F19" s="35"/>
      <c r="G19" s="35"/>
      <c r="H19" s="35"/>
      <c r="I19" s="35"/>
      <c r="J19" s="35"/>
    </row>
    <row r="20" spans="1:10" x14ac:dyDescent="0.45">
      <c r="A20" s="14" t="s">
        <v>13</v>
      </c>
      <c r="B20" s="3">
        <v>1036</v>
      </c>
      <c r="C20" s="3">
        <v>1077</v>
      </c>
      <c r="D20" s="30">
        <v>2503</v>
      </c>
      <c r="E20" s="35"/>
      <c r="F20" s="35"/>
      <c r="G20" s="35"/>
      <c r="H20" s="35"/>
      <c r="I20" s="35"/>
      <c r="J20" s="35"/>
    </row>
    <row r="21" spans="1:10" x14ac:dyDescent="0.45">
      <c r="A21" s="14" t="s">
        <v>14</v>
      </c>
      <c r="B21" s="6">
        <v>13647</v>
      </c>
      <c r="C21" s="6">
        <v>14494</v>
      </c>
      <c r="D21" s="32">
        <v>48571</v>
      </c>
      <c r="E21" s="35"/>
      <c r="F21" s="35"/>
      <c r="G21" s="35"/>
      <c r="H21" s="35"/>
      <c r="I21" s="35"/>
      <c r="J21" s="35"/>
    </row>
    <row r="22" spans="1:10" x14ac:dyDescent="0.45">
      <c r="A22" s="15" t="s">
        <v>15</v>
      </c>
      <c r="B22" s="4">
        <v>0</v>
      </c>
      <c r="C22" s="4">
        <v>0</v>
      </c>
      <c r="D22" s="27">
        <v>0</v>
      </c>
      <c r="E22" s="35"/>
      <c r="F22" s="35"/>
      <c r="G22" s="35"/>
      <c r="H22" s="35"/>
      <c r="I22" s="35"/>
      <c r="J22" s="35"/>
    </row>
    <row r="23" spans="1:10" x14ac:dyDescent="0.45">
      <c r="A23" s="15" t="s">
        <v>16</v>
      </c>
      <c r="B23" s="5">
        <v>0</v>
      </c>
      <c r="C23" s="5">
        <v>143000</v>
      </c>
      <c r="D23" s="31">
        <v>143000</v>
      </c>
      <c r="E23" s="35"/>
      <c r="F23" s="35"/>
      <c r="G23" s="35"/>
      <c r="H23" s="35"/>
      <c r="I23" s="35"/>
      <c r="J23" s="35"/>
    </row>
    <row r="24" spans="1:10" x14ac:dyDescent="0.45">
      <c r="A24" s="53" t="s">
        <v>17</v>
      </c>
      <c r="B24" s="3">
        <v>42793</v>
      </c>
      <c r="C24" s="3">
        <v>46586</v>
      </c>
      <c r="D24" s="30">
        <v>87987</v>
      </c>
      <c r="E24" s="35"/>
      <c r="F24" s="35"/>
      <c r="G24" s="35"/>
      <c r="H24" s="35"/>
      <c r="I24" s="35"/>
      <c r="J24" s="35"/>
    </row>
    <row r="25" spans="1:10" ht="14.65" thickBot="1" x14ac:dyDescent="0.5">
      <c r="A25" s="17" t="s">
        <v>43</v>
      </c>
      <c r="B25" s="20">
        <f>B20+B21</f>
        <v>14683</v>
      </c>
      <c r="C25" s="20">
        <f t="shared" ref="C25:D25" si="0">C20+C21</f>
        <v>15571</v>
      </c>
      <c r="D25" s="33">
        <f t="shared" si="0"/>
        <v>51074</v>
      </c>
      <c r="E25" s="35"/>
      <c r="F25" s="35"/>
      <c r="G25" s="35"/>
      <c r="H25" s="35"/>
      <c r="I25" s="35"/>
      <c r="J25" s="35"/>
    </row>
    <row r="26" spans="1:10" x14ac:dyDescent="0.45">
      <c r="A26" s="19" t="s">
        <v>67</v>
      </c>
      <c r="B26" s="24">
        <f>B31/B16</f>
        <v>1.7913210104456336</v>
      </c>
      <c r="C26" s="24">
        <f>C31/C16</f>
        <v>1.8182930494139871</v>
      </c>
      <c r="D26" s="34">
        <f>D31/D16</f>
        <v>1.5046881925739031</v>
      </c>
      <c r="E26" s="35"/>
      <c r="F26" s="35"/>
      <c r="G26" s="35"/>
      <c r="H26" s="35"/>
      <c r="I26" s="35"/>
      <c r="J26" s="35"/>
    </row>
    <row r="27" spans="1:10" ht="14.65" thickBot="1" x14ac:dyDescent="0.5">
      <c r="E27" s="35"/>
      <c r="F27" s="35"/>
      <c r="G27" s="35"/>
      <c r="H27" s="35"/>
      <c r="I27" s="35"/>
      <c r="J27" s="35"/>
    </row>
    <row r="28" spans="1:10" x14ac:dyDescent="0.45">
      <c r="A28" s="55" t="s">
        <v>18</v>
      </c>
      <c r="B28" s="56"/>
      <c r="C28" s="56"/>
      <c r="D28" s="56"/>
      <c r="E28" s="39"/>
      <c r="F28" s="39"/>
      <c r="G28" s="39"/>
      <c r="H28" s="39"/>
      <c r="I28" s="39"/>
      <c r="J28" s="39"/>
    </row>
    <row r="29" spans="1:10" x14ac:dyDescent="0.45">
      <c r="A29" s="15"/>
      <c r="B29" s="4"/>
      <c r="C29" s="4"/>
      <c r="D29" s="27"/>
      <c r="E29" s="44"/>
      <c r="F29" s="44"/>
      <c r="G29" s="44"/>
      <c r="H29" s="44"/>
      <c r="I29" s="44"/>
      <c r="J29" s="44"/>
    </row>
    <row r="30" spans="1:10" x14ac:dyDescent="0.45">
      <c r="A30" s="11" t="s">
        <v>1</v>
      </c>
      <c r="B30" s="54">
        <v>2021</v>
      </c>
      <c r="C30" s="54">
        <v>2022</v>
      </c>
      <c r="D30" s="74">
        <v>2023</v>
      </c>
      <c r="E30" s="38"/>
      <c r="F30" s="38"/>
      <c r="G30" s="38"/>
      <c r="H30" s="38"/>
      <c r="I30" s="38"/>
      <c r="J30" s="38"/>
    </row>
    <row r="31" spans="1:10" x14ac:dyDescent="0.45">
      <c r="A31" s="7" t="s">
        <v>19</v>
      </c>
      <c r="B31" s="3">
        <v>76656</v>
      </c>
      <c r="C31" s="3">
        <v>84707</v>
      </c>
      <c r="D31" s="30">
        <v>132393</v>
      </c>
      <c r="E31" s="35"/>
      <c r="F31" s="35"/>
      <c r="G31" s="35"/>
      <c r="H31" s="35"/>
      <c r="I31" s="35"/>
      <c r="J31" s="35"/>
    </row>
    <row r="32" spans="1:10" x14ac:dyDescent="0.45">
      <c r="A32" s="7" t="s">
        <v>20</v>
      </c>
      <c r="B32" s="3">
        <v>72378</v>
      </c>
      <c r="C32" s="3">
        <v>80914</v>
      </c>
      <c r="D32" s="30">
        <v>124158</v>
      </c>
      <c r="E32" s="40"/>
      <c r="F32" s="35"/>
      <c r="G32" s="35"/>
      <c r="H32" s="35"/>
      <c r="I32" s="35"/>
      <c r="J32" s="35"/>
    </row>
    <row r="33" spans="1:10" x14ac:dyDescent="0.45">
      <c r="A33" s="7" t="s">
        <v>21</v>
      </c>
      <c r="B33" s="6">
        <f>B31-B32</f>
        <v>4278</v>
      </c>
      <c r="C33" s="6">
        <f t="shared" ref="C33:D33" si="1">C31-C32</f>
        <v>3793</v>
      </c>
      <c r="D33" s="32">
        <f t="shared" si="1"/>
        <v>8235</v>
      </c>
      <c r="E33" s="35"/>
      <c r="F33" s="35"/>
      <c r="G33" s="35"/>
      <c r="H33" s="35"/>
      <c r="I33" s="35"/>
      <c r="J33" s="35"/>
    </row>
    <row r="34" spans="1:10" x14ac:dyDescent="0.45">
      <c r="A34" s="8" t="s">
        <v>22</v>
      </c>
      <c r="B34" s="5">
        <v>0</v>
      </c>
      <c r="C34" s="5">
        <v>0</v>
      </c>
      <c r="D34" s="31">
        <v>0</v>
      </c>
      <c r="E34" s="35"/>
      <c r="F34" s="35"/>
      <c r="G34" s="35"/>
      <c r="H34" s="35"/>
      <c r="I34" s="35"/>
      <c r="J34" s="35"/>
    </row>
    <row r="35" spans="1:10" x14ac:dyDescent="0.45">
      <c r="A35" s="8" t="s">
        <v>23</v>
      </c>
      <c r="B35" s="5">
        <v>0</v>
      </c>
      <c r="C35" s="5">
        <v>0</v>
      </c>
      <c r="D35" s="31">
        <v>0</v>
      </c>
      <c r="E35" s="35"/>
      <c r="F35" s="35"/>
      <c r="G35" s="35"/>
      <c r="H35" s="35"/>
      <c r="I35" s="35"/>
      <c r="J35" s="35"/>
    </row>
    <row r="36" spans="1:10" x14ac:dyDescent="0.45">
      <c r="A36" s="7" t="s">
        <v>24</v>
      </c>
      <c r="B36" s="6">
        <f>B33-B34-B35</f>
        <v>4278</v>
      </c>
      <c r="C36" s="6">
        <f t="shared" ref="C36:D36" si="2">C33-C34-C35</f>
        <v>3793</v>
      </c>
      <c r="D36" s="32">
        <f t="shared" si="2"/>
        <v>8235</v>
      </c>
      <c r="E36" s="41"/>
      <c r="F36" s="41"/>
      <c r="G36" s="41"/>
      <c r="H36" s="41"/>
      <c r="I36" s="35"/>
      <c r="J36" s="35"/>
    </row>
    <row r="37" spans="1:10" x14ac:dyDescent="0.45">
      <c r="A37" s="8" t="s">
        <v>25</v>
      </c>
      <c r="B37" s="3">
        <v>1758</v>
      </c>
      <c r="C37" s="3">
        <v>2886</v>
      </c>
      <c r="D37" s="30">
        <v>1257</v>
      </c>
      <c r="E37" s="40"/>
      <c r="F37" s="35"/>
      <c r="G37" s="35"/>
      <c r="H37" s="35"/>
      <c r="I37" s="35"/>
      <c r="J37" s="35"/>
    </row>
    <row r="38" spans="1:10" x14ac:dyDescent="0.45">
      <c r="A38" s="8" t="s">
        <v>26</v>
      </c>
      <c r="B38" s="3">
        <v>3788</v>
      </c>
      <c r="C38" s="3">
        <v>1183</v>
      </c>
      <c r="D38" s="30">
        <v>1600</v>
      </c>
      <c r="E38" s="35"/>
      <c r="F38" s="35"/>
      <c r="G38" s="35"/>
      <c r="H38" s="35"/>
      <c r="I38" s="35"/>
      <c r="J38" s="35"/>
    </row>
    <row r="39" spans="1:10" x14ac:dyDescent="0.45">
      <c r="A39" s="7" t="s">
        <v>27</v>
      </c>
      <c r="B39" s="3">
        <v>2248</v>
      </c>
      <c r="C39" s="3">
        <v>5496</v>
      </c>
      <c r="D39" s="30">
        <v>7892</v>
      </c>
      <c r="E39" s="35"/>
      <c r="F39" s="35"/>
      <c r="G39" s="35"/>
      <c r="H39" s="35"/>
      <c r="I39" s="35"/>
      <c r="J39" s="35"/>
    </row>
    <row r="40" spans="1:10" x14ac:dyDescent="0.45">
      <c r="A40" s="9" t="s">
        <v>28</v>
      </c>
      <c r="B40" s="5">
        <v>32000</v>
      </c>
      <c r="C40" s="5">
        <v>65000</v>
      </c>
      <c r="D40" s="31">
        <v>90000</v>
      </c>
      <c r="E40" s="35"/>
      <c r="F40" s="35"/>
      <c r="G40" s="35"/>
      <c r="H40" s="35"/>
      <c r="I40" s="35"/>
      <c r="J40" s="35"/>
    </row>
    <row r="41" spans="1:10" x14ac:dyDescent="0.45">
      <c r="A41" s="8" t="s">
        <v>29</v>
      </c>
      <c r="B41" s="5">
        <v>246</v>
      </c>
      <c r="C41" s="5">
        <v>234</v>
      </c>
      <c r="D41" s="31">
        <v>320</v>
      </c>
      <c r="E41" s="40"/>
      <c r="F41" s="35"/>
      <c r="G41" s="35"/>
      <c r="H41" s="35"/>
      <c r="I41" s="35"/>
      <c r="J41" s="35"/>
    </row>
    <row r="42" spans="1:10" x14ac:dyDescent="0.45">
      <c r="A42" s="7" t="s">
        <v>30</v>
      </c>
      <c r="B42" s="3">
        <v>2034</v>
      </c>
      <c r="C42" s="3">
        <v>5327</v>
      </c>
      <c r="D42" s="30">
        <v>7662</v>
      </c>
      <c r="E42" s="35"/>
      <c r="F42" s="35"/>
      <c r="G42" s="35"/>
      <c r="H42" s="35"/>
      <c r="I42" s="35"/>
      <c r="J42" s="35"/>
    </row>
    <row r="43" spans="1:10" x14ac:dyDescent="0.45">
      <c r="A43" s="8" t="s">
        <v>31</v>
      </c>
      <c r="B43" s="6">
        <f>B42-B44</f>
        <v>120</v>
      </c>
      <c r="C43" s="6">
        <f t="shared" ref="C43:D43" si="3">C42-C44</f>
        <v>1742</v>
      </c>
      <c r="D43" s="32">
        <f t="shared" si="3"/>
        <v>1069</v>
      </c>
      <c r="E43" s="35"/>
      <c r="F43" s="35"/>
      <c r="G43" s="35"/>
      <c r="H43" s="35"/>
      <c r="I43" s="35"/>
      <c r="J43" s="35"/>
    </row>
    <row r="44" spans="1:10" x14ac:dyDescent="0.45">
      <c r="A44" s="75" t="s">
        <v>46</v>
      </c>
      <c r="B44" s="59">
        <v>1914</v>
      </c>
      <c r="C44" s="59">
        <v>3585</v>
      </c>
      <c r="D44" s="60">
        <v>6593</v>
      </c>
      <c r="E44" s="35"/>
      <c r="F44" s="35"/>
      <c r="G44" s="35"/>
      <c r="H44" s="35"/>
      <c r="I44" s="35"/>
      <c r="J44" s="35"/>
    </row>
    <row r="45" spans="1:10" x14ac:dyDescent="0.45">
      <c r="A45" s="61" t="s">
        <v>45</v>
      </c>
      <c r="B45" s="16"/>
      <c r="C45" s="16"/>
      <c r="D45" s="16"/>
      <c r="E45" s="35"/>
      <c r="F45" s="35"/>
      <c r="G45" s="35"/>
      <c r="H45" s="35"/>
      <c r="I45" s="35"/>
      <c r="J45" s="35"/>
    </row>
    <row r="46" spans="1:10" x14ac:dyDescent="0.45">
      <c r="A46" s="16"/>
      <c r="B46" s="16"/>
      <c r="C46" s="16"/>
      <c r="D46" s="16"/>
      <c r="E46" s="35"/>
      <c r="F46" s="35"/>
      <c r="G46" s="35"/>
      <c r="H46" s="35"/>
      <c r="I46" s="35"/>
      <c r="J46" s="35"/>
    </row>
    <row r="47" spans="1:10" x14ac:dyDescent="0.45">
      <c r="A47" s="16"/>
      <c r="B47" s="16"/>
      <c r="C47" s="16"/>
      <c r="D47" s="16"/>
      <c r="E47" s="35"/>
      <c r="F47" s="35"/>
      <c r="G47" s="35"/>
      <c r="H47" s="35"/>
      <c r="I47" s="35"/>
      <c r="J47" s="35"/>
    </row>
    <row r="48" spans="1:10" x14ac:dyDescent="0.45">
      <c r="E48" s="42"/>
      <c r="F48" s="42"/>
      <c r="G48" s="42"/>
      <c r="H48" s="42"/>
      <c r="I48" s="42"/>
      <c r="J48" s="42"/>
    </row>
    <row r="49" spans="1:10" x14ac:dyDescent="0.45">
      <c r="E49" s="42"/>
      <c r="F49" s="42"/>
      <c r="G49" s="42"/>
      <c r="H49" s="42"/>
      <c r="I49" s="42"/>
      <c r="J49" s="42"/>
    </row>
    <row r="50" spans="1:10" x14ac:dyDescent="0.45">
      <c r="A50" s="69" t="s">
        <v>32</v>
      </c>
      <c r="B50" s="69"/>
      <c r="C50" s="69"/>
      <c r="D50" s="69"/>
      <c r="E50" s="42"/>
      <c r="F50" s="42"/>
      <c r="G50" s="42"/>
      <c r="H50" s="42"/>
      <c r="I50" s="42"/>
      <c r="J50" s="42"/>
    </row>
    <row r="51" spans="1:10" x14ac:dyDescent="0.45">
      <c r="A51" s="4"/>
      <c r="B51" s="54">
        <v>2021</v>
      </c>
      <c r="C51" s="54">
        <v>2022</v>
      </c>
      <c r="D51" s="54">
        <v>2023</v>
      </c>
      <c r="E51" s="42"/>
      <c r="F51" s="42"/>
      <c r="G51" s="42"/>
      <c r="H51" s="42"/>
      <c r="I51" s="42"/>
      <c r="J51" s="42"/>
    </row>
    <row r="52" spans="1:10" x14ac:dyDescent="0.45">
      <c r="A52" s="62" t="s">
        <v>58</v>
      </c>
      <c r="B52" s="62">
        <f>B12/B21</f>
        <v>2.7098996116362573</v>
      </c>
      <c r="C52" s="62">
        <f>C12/C21</f>
        <v>2.8340692700427765</v>
      </c>
      <c r="D52" s="62">
        <f>D12/D21</f>
        <v>1.5896316732206461</v>
      </c>
      <c r="E52" s="42"/>
      <c r="F52" s="42"/>
      <c r="G52" s="42"/>
      <c r="H52" s="42"/>
      <c r="I52" s="42"/>
      <c r="J52" s="42"/>
    </row>
    <row r="53" spans="1:10" x14ac:dyDescent="0.45">
      <c r="A53" s="62" t="s">
        <v>57</v>
      </c>
      <c r="B53" s="62">
        <f>(B12-B13)/B21</f>
        <v>2.7098996116362573</v>
      </c>
      <c r="C53" s="62">
        <f>(C12-C13)/C21</f>
        <v>2.8340692700427765</v>
      </c>
      <c r="D53" s="62">
        <f>(D12-D13)/D21</f>
        <v>1.5896316732206461</v>
      </c>
      <c r="E53" s="42"/>
      <c r="F53" s="42"/>
      <c r="G53" s="42"/>
      <c r="H53" s="42"/>
      <c r="I53" s="42"/>
      <c r="J53" s="42"/>
    </row>
    <row r="54" spans="1:10" x14ac:dyDescent="0.45">
      <c r="A54" s="62" t="s">
        <v>56</v>
      </c>
      <c r="B54" s="62">
        <f>B15/B21</f>
        <v>0.69253315747050637</v>
      </c>
      <c r="C54" s="62">
        <f>C15/C21</f>
        <v>0.52877052573478678</v>
      </c>
      <c r="D54" s="62">
        <f>D15/D21</f>
        <v>0.34889131374688598</v>
      </c>
      <c r="E54" s="42"/>
      <c r="F54" s="42"/>
      <c r="G54" s="42"/>
      <c r="H54" s="42"/>
      <c r="I54" s="42"/>
      <c r="J54" s="42"/>
    </row>
    <row r="55" spans="1:10" x14ac:dyDescent="0.45">
      <c r="A55" s="21"/>
      <c r="B55" s="21"/>
      <c r="C55" s="21"/>
      <c r="D55" s="21"/>
      <c r="E55" s="42"/>
      <c r="F55" s="42"/>
      <c r="G55" s="42"/>
      <c r="H55" s="42"/>
      <c r="I55" s="42"/>
      <c r="J55" s="42"/>
    </row>
    <row r="56" spans="1:10" x14ac:dyDescent="0.45">
      <c r="A56" s="70" t="s">
        <v>33</v>
      </c>
      <c r="B56" s="70"/>
      <c r="C56" s="70"/>
      <c r="D56" s="70"/>
      <c r="E56" s="42"/>
      <c r="F56" s="42"/>
      <c r="G56" s="42"/>
      <c r="H56" s="42"/>
      <c r="I56" s="42"/>
      <c r="J56" s="42"/>
    </row>
    <row r="57" spans="1:10" x14ac:dyDescent="0.45">
      <c r="A57" s="4"/>
      <c r="B57" s="54">
        <v>2021</v>
      </c>
      <c r="C57" s="54">
        <v>2022</v>
      </c>
      <c r="D57" s="54">
        <v>2023</v>
      </c>
      <c r="E57" s="42"/>
      <c r="F57" s="42"/>
      <c r="G57" s="42"/>
      <c r="H57" s="42"/>
      <c r="I57" s="42"/>
      <c r="J57" s="42"/>
    </row>
    <row r="58" spans="1:10" x14ac:dyDescent="0.45">
      <c r="A58" s="62" t="s">
        <v>47</v>
      </c>
      <c r="B58" s="62">
        <f>B44/B31</f>
        <v>2.4968691296180338E-2</v>
      </c>
      <c r="C58" s="62">
        <f t="shared" ref="C58:D58" si="4">C44/C31</f>
        <v>4.2322358246662022E-2</v>
      </c>
      <c r="D58" s="62">
        <f t="shared" si="4"/>
        <v>4.9798705369619237E-2</v>
      </c>
      <c r="E58" s="42"/>
      <c r="F58" s="42"/>
      <c r="G58" s="42"/>
      <c r="H58" s="42"/>
      <c r="I58" s="42"/>
      <c r="J58" s="42"/>
    </row>
    <row r="59" spans="1:10" x14ac:dyDescent="0.45">
      <c r="A59" s="62" t="s">
        <v>48</v>
      </c>
      <c r="B59" s="62">
        <f>B44/B19</f>
        <v>6.8029145192820328E-2</v>
      </c>
      <c r="C59" s="62">
        <f>C44/C19</f>
        <v>0.11565635384069427</v>
      </c>
      <c r="D59" s="62">
        <f>D44/D19</f>
        <v>0.17854628175269457</v>
      </c>
    </row>
    <row r="60" spans="1:10" x14ac:dyDescent="0.45">
      <c r="A60" s="62" t="s">
        <v>49</v>
      </c>
      <c r="B60" s="62">
        <f>B44/B16</f>
        <v>4.4726941322178859E-2</v>
      </c>
      <c r="C60" s="62">
        <f>C44/C16</f>
        <v>7.6954449834714292E-2</v>
      </c>
      <c r="D60" s="62">
        <f>D44/D16</f>
        <v>7.4931523975132697E-2</v>
      </c>
    </row>
    <row r="61" spans="1:10" x14ac:dyDescent="0.45">
      <c r="A61" s="62" t="s">
        <v>50</v>
      </c>
      <c r="B61" s="62">
        <f>(B44/B31)*(B31/B16)*(B16/B19)</f>
        <v>6.8029145192820328E-2</v>
      </c>
      <c r="C61" s="62">
        <f>(C44/C31)*(C31/C16)*(C16/C19)</f>
        <v>0.11565635384069427</v>
      </c>
      <c r="D61" s="62">
        <f>(D44/D31)*(D31/D16)*(D16/D19)</f>
        <v>0.1785462817526946</v>
      </c>
    </row>
    <row r="62" spans="1:10" x14ac:dyDescent="0.45">
      <c r="A62" s="22"/>
      <c r="B62" s="21"/>
      <c r="C62" s="21"/>
      <c r="D62" s="21"/>
    </row>
    <row r="63" spans="1:10" x14ac:dyDescent="0.45">
      <c r="A63" s="70" t="s">
        <v>34</v>
      </c>
      <c r="B63" s="70"/>
      <c r="C63" s="70"/>
      <c r="D63" s="70"/>
    </row>
    <row r="64" spans="1:10" x14ac:dyDescent="0.45">
      <c r="A64" s="4"/>
      <c r="B64" s="54">
        <v>2021</v>
      </c>
      <c r="C64" s="54">
        <v>2022</v>
      </c>
      <c r="D64" s="54">
        <v>2023</v>
      </c>
    </row>
    <row r="65" spans="1:10" x14ac:dyDescent="0.45">
      <c r="A65" s="62" t="s">
        <v>51</v>
      </c>
      <c r="B65" s="62">
        <f>(B20+B21)/B16</f>
        <v>0.34311686490781201</v>
      </c>
      <c r="C65" s="62">
        <f>(C20+C21)/C16</f>
        <v>0.33424204696689991</v>
      </c>
      <c r="D65" s="62">
        <f>(D20+D21)/D16</f>
        <v>0.58047211519883624</v>
      </c>
    </row>
    <row r="66" spans="1:10" x14ac:dyDescent="0.45">
      <c r="A66" s="62" t="s">
        <v>52</v>
      </c>
      <c r="B66" s="62">
        <f>(B20+B21)/B19</f>
        <v>0.52187666607428473</v>
      </c>
      <c r="C66" s="62">
        <f>(C20+C21)/C19</f>
        <v>0.50233893602606705</v>
      </c>
      <c r="D66" s="62">
        <f>(D20+D21)/D19</f>
        <v>1.383144667713806</v>
      </c>
    </row>
    <row r="67" spans="1:10" x14ac:dyDescent="0.45">
      <c r="A67" s="62" t="s">
        <v>53</v>
      </c>
      <c r="B67" s="62">
        <f>B21/B16</f>
        <v>0.31890729792255745</v>
      </c>
      <c r="C67" s="62">
        <f>C21/C16</f>
        <v>0.31112351350191042</v>
      </c>
      <c r="D67" s="62">
        <f>D21/D16</f>
        <v>0.55202473092615956</v>
      </c>
      <c r="J67" s="23"/>
    </row>
    <row r="68" spans="1:10" x14ac:dyDescent="0.45">
      <c r="A68" s="62" t="s">
        <v>54</v>
      </c>
      <c r="B68" s="62">
        <f>B69/B25</f>
        <v>0.22366001498331403</v>
      </c>
      <c r="C68" s="62">
        <f>C69/C25</f>
        <v>0.42412176481921521</v>
      </c>
      <c r="D68" s="62">
        <f>D69/D25</f>
        <v>0.19084074088577357</v>
      </c>
    </row>
    <row r="69" spans="1:10" x14ac:dyDescent="0.45">
      <c r="A69" s="22" t="s">
        <v>55</v>
      </c>
      <c r="B69" s="21">
        <f>B39+B87</f>
        <v>3284</v>
      </c>
      <c r="C69" s="21">
        <f>C39+C87</f>
        <v>6604</v>
      </c>
      <c r="D69" s="21">
        <f>D39+D87</f>
        <v>9747</v>
      </c>
    </row>
    <row r="70" spans="1:10" x14ac:dyDescent="0.45">
      <c r="A70" s="70" t="s">
        <v>35</v>
      </c>
      <c r="B70" s="70"/>
      <c r="C70" s="70"/>
      <c r="D70" s="70"/>
    </row>
    <row r="71" spans="1:10" x14ac:dyDescent="0.45">
      <c r="A71" s="4"/>
      <c r="B71" s="54">
        <v>2021</v>
      </c>
      <c r="C71" s="54">
        <v>2022</v>
      </c>
      <c r="D71" s="54">
        <v>2023</v>
      </c>
    </row>
    <row r="72" spans="1:10" x14ac:dyDescent="0.45">
      <c r="A72" s="63" t="s">
        <v>59</v>
      </c>
      <c r="B72" s="62">
        <f>(B12-B21)/B12</f>
        <v>0.63098264020334216</v>
      </c>
      <c r="C72" s="62">
        <f>(C12-C21)/C12</f>
        <v>0.64715047350098598</v>
      </c>
      <c r="D72" s="62">
        <f>(D12-D21)/D12</f>
        <v>0.37092345551094419</v>
      </c>
    </row>
    <row r="73" spans="1:10" x14ac:dyDescent="0.45">
      <c r="A73" s="62" t="s">
        <v>60</v>
      </c>
      <c r="B73" s="62">
        <f>(B13/B31)*365</f>
        <v>0</v>
      </c>
      <c r="C73" s="62">
        <f>(C13/C31)*365</f>
        <v>0</v>
      </c>
      <c r="D73" s="62">
        <f>(D13/D31)*365</f>
        <v>0</v>
      </c>
    </row>
    <row r="74" spans="1:10" x14ac:dyDescent="0.45">
      <c r="A74" s="62" t="s">
        <v>61</v>
      </c>
      <c r="B74" s="62">
        <f>(B14/B31)*365</f>
        <v>110.41992798998122</v>
      </c>
      <c r="C74" s="62">
        <f>(C14/C31)*365</f>
        <v>119.62134180174012</v>
      </c>
      <c r="D74" s="62">
        <f>(D14/D31)*365</f>
        <v>154.30060501688155</v>
      </c>
    </row>
    <row r="75" spans="1:10" x14ac:dyDescent="0.45">
      <c r="A75" s="62" t="s">
        <v>62</v>
      </c>
      <c r="B75" s="62">
        <f>(B21/B31)*365</f>
        <v>64.98062773951159</v>
      </c>
      <c r="C75" s="62">
        <f>(C21/C31)*365</f>
        <v>62.454224562314806</v>
      </c>
      <c r="D75" s="62">
        <f>(D21/D31)*365</f>
        <v>133.90749510925804</v>
      </c>
    </row>
    <row r="76" spans="1:10" x14ac:dyDescent="0.45">
      <c r="A76" s="21"/>
      <c r="B76" s="21"/>
      <c r="C76" s="21"/>
      <c r="D76" s="21"/>
    </row>
    <row r="77" spans="1:10" x14ac:dyDescent="0.45">
      <c r="A77" s="71" t="s">
        <v>36</v>
      </c>
      <c r="B77" s="72"/>
      <c r="C77" s="72"/>
      <c r="D77" s="73"/>
    </row>
    <row r="78" spans="1:10" x14ac:dyDescent="0.45">
      <c r="A78" s="4"/>
      <c r="B78" s="54">
        <v>2021</v>
      </c>
      <c r="C78" s="54">
        <v>2022</v>
      </c>
      <c r="D78" s="54">
        <v>2023</v>
      </c>
    </row>
    <row r="79" spans="1:10" x14ac:dyDescent="0.45">
      <c r="A79" s="62" t="s">
        <v>63</v>
      </c>
      <c r="B79" s="62">
        <f>(B44*1000)/$B$91</f>
        <v>0.17399999999999999</v>
      </c>
      <c r="C79" s="62">
        <f>(C44*1000)/$B$91</f>
        <v>0.32590909090909093</v>
      </c>
      <c r="D79" s="62">
        <f>(D44*1000)/$B$91</f>
        <v>0.59936363636363632</v>
      </c>
    </row>
    <row r="80" spans="1:10" x14ac:dyDescent="0.45">
      <c r="A80" s="62" t="s">
        <v>64</v>
      </c>
      <c r="B80" s="62">
        <f>B90/B79</f>
        <v>7.931034482758621</v>
      </c>
      <c r="C80" s="62">
        <f>C90/C79</f>
        <v>4.1422594142259417</v>
      </c>
      <c r="D80" s="62">
        <f>D90/D79</f>
        <v>2.5026543303503717</v>
      </c>
    </row>
    <row r="81" spans="1:4" x14ac:dyDescent="0.45">
      <c r="A81" s="62" t="s">
        <v>65</v>
      </c>
      <c r="B81" s="62">
        <f>(B19*1000)/$B$91</f>
        <v>2.5577272727272726</v>
      </c>
      <c r="C81" s="62">
        <f>(C19*1000)/$B$91</f>
        <v>2.8179090909090907</v>
      </c>
      <c r="D81" s="62">
        <f>(D19*1000)/$B$91</f>
        <v>3.3569090909090908</v>
      </c>
    </row>
    <row r="82" spans="1:4" x14ac:dyDescent="0.45">
      <c r="A82" s="62" t="s">
        <v>66</v>
      </c>
      <c r="B82" s="62">
        <f>(B96/B90)*100%</f>
        <v>4.3478260869565216E-2</v>
      </c>
      <c r="C82" s="62">
        <f>(C96/C90)*100%</f>
        <v>6.6666666666666666E-2</v>
      </c>
      <c r="D82" s="62">
        <f>(D96/D90)*100%</f>
        <v>0.12666666666666668</v>
      </c>
    </row>
    <row r="85" spans="1:4" ht="14.65" thickBot="1" x14ac:dyDescent="0.5"/>
    <row r="86" spans="1:4" x14ac:dyDescent="0.45">
      <c r="A86" s="65" t="s">
        <v>42</v>
      </c>
      <c r="B86" s="4">
        <v>2021</v>
      </c>
      <c r="C86" s="4">
        <v>2022</v>
      </c>
      <c r="D86" s="4">
        <v>2023</v>
      </c>
    </row>
    <row r="87" spans="1:4" ht="14.65" thickBot="1" x14ac:dyDescent="0.5">
      <c r="A87" s="64"/>
      <c r="B87" s="3">
        <v>1036</v>
      </c>
      <c r="C87" s="3">
        <v>1108</v>
      </c>
      <c r="D87" s="3">
        <v>1855</v>
      </c>
    </row>
    <row r="89" spans="1:4" x14ac:dyDescent="0.45">
      <c r="A89" s="4"/>
      <c r="B89" s="66">
        <v>2021</v>
      </c>
      <c r="C89" s="66">
        <v>2022</v>
      </c>
      <c r="D89" s="66">
        <v>2023</v>
      </c>
    </row>
    <row r="90" spans="1:4" x14ac:dyDescent="0.45">
      <c r="A90" s="68" t="s">
        <v>38</v>
      </c>
      <c r="B90" s="66">
        <v>1.38</v>
      </c>
      <c r="C90" s="66">
        <v>1.35</v>
      </c>
      <c r="D90" s="67">
        <v>1.5</v>
      </c>
    </row>
    <row r="91" spans="1:4" x14ac:dyDescent="0.45">
      <c r="A91" s="68" t="s">
        <v>37</v>
      </c>
      <c r="B91" s="66">
        <v>11000000</v>
      </c>
      <c r="C91" s="66">
        <v>11000000</v>
      </c>
      <c r="D91" s="66">
        <v>11000000</v>
      </c>
    </row>
    <row r="93" spans="1:4" x14ac:dyDescent="0.45">
      <c r="B93" s="16"/>
      <c r="C93" s="16"/>
      <c r="D93" s="16"/>
    </row>
    <row r="94" spans="1:4" x14ac:dyDescent="0.45">
      <c r="A94" s="68" t="s">
        <v>39</v>
      </c>
      <c r="B94" s="4">
        <v>2021</v>
      </c>
      <c r="C94" s="4">
        <v>2022</v>
      </c>
      <c r="D94" s="4">
        <v>2023</v>
      </c>
    </row>
    <row r="95" spans="1:4" x14ac:dyDescent="0.45">
      <c r="A95" s="68" t="s">
        <v>40</v>
      </c>
      <c r="B95" s="4">
        <v>625</v>
      </c>
      <c r="C95" s="4">
        <v>990</v>
      </c>
      <c r="D95" s="4">
        <v>2090</v>
      </c>
    </row>
    <row r="96" spans="1:4" x14ac:dyDescent="0.45">
      <c r="A96" s="68" t="s">
        <v>41</v>
      </c>
      <c r="B96" s="4">
        <v>0.06</v>
      </c>
      <c r="C96" s="4">
        <v>0.09</v>
      </c>
      <c r="D96" s="4">
        <v>0.19</v>
      </c>
    </row>
  </sheetData>
  <mergeCells count="9">
    <mergeCell ref="A28:D28"/>
    <mergeCell ref="A86:A87"/>
    <mergeCell ref="A77:D77"/>
    <mergeCell ref="A70:D70"/>
    <mergeCell ref="E29:G29"/>
    <mergeCell ref="H29:J29"/>
    <mergeCell ref="A50:D50"/>
    <mergeCell ref="A56:D56"/>
    <mergeCell ref="A63:D63"/>
  </mergeCells>
  <hyperlinks>
    <hyperlink ref="J67" r:id="rId1" display="javascript:void(0)" xr:uid="{C225E94C-BAB2-4CCD-9485-C8A425E63F6A}"/>
  </hyperlinks>
  <pageMargins left="0.7" right="0.7" top="0.75" bottom="0.75" header="0.3" footer="0.3"/>
  <pageSetup paperSize="9" scale="52" fitToWidth="0"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F369-13E3-4AB3-95CF-6F6B3BC17ECE}">
  <sheetPr>
    <pageSetUpPr fitToPage="1"/>
  </sheetPr>
  <dimension ref="B2:Z99"/>
  <sheetViews>
    <sheetView tabSelected="1" topLeftCell="C1" zoomScale="85" zoomScaleNormal="85" workbookViewId="0">
      <selection activeCell="K20" sqref="K20"/>
    </sheetView>
  </sheetViews>
  <sheetFormatPr defaultRowHeight="14.25" x14ac:dyDescent="0.45"/>
  <sheetData>
    <row r="2" spans="2:25" x14ac:dyDescent="0.45">
      <c r="B2" s="45" t="s">
        <v>68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</row>
    <row r="3" spans="2:25" x14ac:dyDescent="0.45"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</row>
    <row r="9" spans="2:25" x14ac:dyDescent="0.45">
      <c r="I9" s="25"/>
      <c r="J9" s="46" t="s">
        <v>70</v>
      </c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2:25" x14ac:dyDescent="0.45">
      <c r="I10" s="25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</row>
    <row r="12" spans="2:25" x14ac:dyDescent="0.45">
      <c r="K12" s="18"/>
    </row>
    <row r="13" spans="2:25" x14ac:dyDescent="0.45">
      <c r="J13" s="48" t="s">
        <v>75</v>
      </c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</row>
    <row r="14" spans="2:25" x14ac:dyDescent="0.45"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</row>
    <row r="15" spans="2:25" x14ac:dyDescent="0.45"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</row>
    <row r="16" spans="2:25" x14ac:dyDescent="0.45">
      <c r="K16" s="18"/>
    </row>
    <row r="18" spans="10:25" x14ac:dyDescent="0.45">
      <c r="K18" s="18"/>
    </row>
    <row r="20" spans="10:25" x14ac:dyDescent="0.45">
      <c r="K20" s="18"/>
    </row>
    <row r="27" spans="10:25" x14ac:dyDescent="0.45">
      <c r="J27" s="47" t="s">
        <v>71</v>
      </c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spans="10:25" x14ac:dyDescent="0.45"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31" spans="10:25" ht="14.25" customHeight="1" x14ac:dyDescent="0.45">
      <c r="J31" s="48" t="s">
        <v>76</v>
      </c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</row>
    <row r="32" spans="10:25" x14ac:dyDescent="0.45"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</row>
    <row r="33" spans="10:25" x14ac:dyDescent="0.45"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</row>
    <row r="44" spans="10:25" ht="15.75" customHeight="1" x14ac:dyDescent="0.45">
      <c r="J44" s="47" t="s">
        <v>72</v>
      </c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 spans="10:25" ht="15.75" customHeight="1" x14ac:dyDescent="0.45"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8" spans="10:25" x14ac:dyDescent="0.45">
      <c r="J48" s="48" t="s">
        <v>77</v>
      </c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</row>
    <row r="49" spans="10:26" x14ac:dyDescent="0.45"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</row>
    <row r="50" spans="10:26" x14ac:dyDescent="0.45"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</row>
    <row r="52" spans="10:26" x14ac:dyDescent="0.45">
      <c r="K52" s="18"/>
    </row>
    <row r="61" spans="10:26" ht="15.75" customHeight="1" x14ac:dyDescent="0.45">
      <c r="J61" s="47" t="s">
        <v>69</v>
      </c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25"/>
    </row>
    <row r="62" spans="10:26" ht="15.75" customHeight="1" x14ac:dyDescent="0.45"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25"/>
    </row>
    <row r="65" spans="10:25" x14ac:dyDescent="0.45">
      <c r="J65" s="48" t="s">
        <v>78</v>
      </c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</row>
    <row r="66" spans="10:25" x14ac:dyDescent="0.45"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</row>
    <row r="67" spans="10:25" x14ac:dyDescent="0.45"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</row>
    <row r="78" spans="10:25" ht="15.75" customHeight="1" x14ac:dyDescent="0.45">
      <c r="J78" s="47" t="s">
        <v>73</v>
      </c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</row>
    <row r="79" spans="10:25" ht="15.75" customHeight="1" x14ac:dyDescent="0.45"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</row>
    <row r="82" spans="2:25" x14ac:dyDescent="0.45">
      <c r="J82" s="48" t="s">
        <v>79</v>
      </c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</row>
    <row r="83" spans="2:25" x14ac:dyDescent="0.45"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</row>
    <row r="84" spans="2:25" x14ac:dyDescent="0.45"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</row>
    <row r="95" spans="2:25" ht="15.75" x14ac:dyDescent="0.5">
      <c r="B95" s="47" t="s">
        <v>74</v>
      </c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</row>
    <row r="96" spans="2:25" ht="14.25" customHeight="1" x14ac:dyDescent="0.4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 spans="2:25" x14ac:dyDescent="0.45">
      <c r="B97" s="48" t="s">
        <v>80</v>
      </c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</row>
    <row r="98" spans="2:25" x14ac:dyDescent="0.45"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</row>
    <row r="99" spans="2:25" x14ac:dyDescent="0.45"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</row>
  </sheetData>
  <mergeCells count="13">
    <mergeCell ref="B97:Y99"/>
    <mergeCell ref="J13:Y15"/>
    <mergeCell ref="J31:Y33"/>
    <mergeCell ref="J48:Y50"/>
    <mergeCell ref="J65:Y67"/>
    <mergeCell ref="J82:Y84"/>
    <mergeCell ref="J78:Y79"/>
    <mergeCell ref="B95:Y95"/>
    <mergeCell ref="B2:Y3"/>
    <mergeCell ref="J9:Y10"/>
    <mergeCell ref="J27:Y28"/>
    <mergeCell ref="J44:Y45"/>
    <mergeCell ref="J61:Y62"/>
  </mergeCells>
  <pageMargins left="0.25" right="0.25" top="0.75" bottom="0.75" header="0.3" footer="0.3"/>
  <pageSetup paperSize="9" scale="43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wskaźniki</vt:lpstr>
      <vt:lpstr>wyresy i analiza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Alicja Bąkowska</dc:creator>
  <cp:lastModifiedBy>Alicja Bąkowska</cp:lastModifiedBy>
  <cp:lastPrinted>2025-05-19T15:39:15Z</cp:lastPrinted>
  <dcterms:created xsi:type="dcterms:W3CDTF">2025-05-08T07:40:07Z</dcterms:created>
  <dcterms:modified xsi:type="dcterms:W3CDTF">2025-05-19T15:47:31Z</dcterms:modified>
</cp:coreProperties>
</file>