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excel-project-monitoring-dashboard\"/>
    </mc:Choice>
  </mc:AlternateContent>
  <xr:revisionPtr revIDLastSave="0" documentId="13_ncr:1_{5DDDDA05-9746-4939-8E39-777C991CE82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" sheetId="1" r:id="rId1"/>
    <sheet name="Contracts" sheetId="2" r:id="rId2"/>
    <sheet name="Main_Dash_pivots" sheetId="3" r:id="rId3"/>
    <sheet name="Projects_Tab_Pivots" sheetId="4" r:id="rId4"/>
  </sheets>
  <functionGroups builtInGroupCount="19"/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AI4" i="3"/>
  <c r="AF4" i="3"/>
  <c r="W4" i="3"/>
  <c r="T4" i="3"/>
  <c r="J4" i="3"/>
  <c r="G4" i="3"/>
  <c r="D4" i="3"/>
  <c r="L103" i="2"/>
  <c r="K103" i="2" s="1"/>
  <c r="L102" i="2"/>
  <c r="K102" i="2" s="1"/>
  <c r="L101" i="2"/>
  <c r="K101" i="2" s="1"/>
  <c r="L100" i="2"/>
  <c r="K100" i="2" s="1"/>
  <c r="L99" i="2"/>
  <c r="K99" i="2" s="1"/>
  <c r="L98" i="2"/>
  <c r="K98" i="2" s="1"/>
  <c r="L97" i="2"/>
  <c r="K97" i="2" s="1"/>
  <c r="L96" i="2"/>
  <c r="K96" i="2" s="1"/>
  <c r="L95" i="2"/>
  <c r="M95" i="2" s="1"/>
  <c r="K95" i="2" s="1"/>
  <c r="L94" i="2"/>
  <c r="K94" i="2" s="1"/>
  <c r="L93" i="2"/>
  <c r="K93" i="2" s="1"/>
  <c r="L92" i="2"/>
  <c r="M92" i="2" s="1"/>
  <c r="K92" i="2" s="1"/>
  <c r="L91" i="2"/>
  <c r="K91" i="2" s="1"/>
  <c r="L90" i="2"/>
  <c r="K90" i="2" s="1"/>
  <c r="L89" i="2"/>
  <c r="K89" i="2" s="1"/>
  <c r="L88" i="2"/>
  <c r="K88" i="2" s="1"/>
  <c r="L87" i="2"/>
  <c r="M87" i="2" s="1"/>
  <c r="K87" i="2" s="1"/>
  <c r="L86" i="2"/>
  <c r="K86" i="2" s="1"/>
  <c r="L85" i="2"/>
  <c r="K85" i="2" s="1"/>
  <c r="L84" i="2"/>
  <c r="K84" i="2" s="1"/>
  <c r="L83" i="2"/>
  <c r="M83" i="2" s="1"/>
  <c r="L82" i="2"/>
  <c r="K82" i="2" s="1"/>
  <c r="L81" i="2"/>
  <c r="K81" i="2" s="1"/>
  <c r="L80" i="2"/>
  <c r="K80" i="2" s="1"/>
  <c r="L79" i="2"/>
  <c r="K79" i="2" s="1"/>
  <c r="L78" i="2"/>
  <c r="K78" i="2" s="1"/>
  <c r="L77" i="2"/>
  <c r="K77" i="2" s="1"/>
  <c r="L76" i="2"/>
  <c r="K76" i="2" s="1"/>
  <c r="L75" i="2"/>
  <c r="K75" i="2" s="1"/>
  <c r="K74" i="2"/>
  <c r="K73" i="2"/>
  <c r="K72" i="2"/>
  <c r="L71" i="2"/>
  <c r="K71" i="2" s="1"/>
  <c r="L70" i="2"/>
  <c r="K70" i="2" s="1"/>
  <c r="L69" i="2"/>
  <c r="K69" i="2" s="1"/>
  <c r="L68" i="2"/>
  <c r="M68" i="2" s="1"/>
  <c r="K68" i="2" s="1"/>
  <c r="L67" i="2"/>
  <c r="K67" i="2" s="1"/>
  <c r="M66" i="2"/>
  <c r="L66" i="2"/>
  <c r="M65" i="2"/>
  <c r="L65" i="2"/>
  <c r="M64" i="2"/>
  <c r="L64" i="2"/>
  <c r="M63" i="2"/>
  <c r="L63" i="2"/>
  <c r="M62" i="2"/>
  <c r="L62" i="2"/>
  <c r="M61" i="2"/>
  <c r="L61" i="2"/>
  <c r="M60" i="2"/>
  <c r="L60" i="2"/>
  <c r="M59" i="2"/>
  <c r="L59" i="2"/>
  <c r="M58" i="2"/>
  <c r="L58" i="2"/>
  <c r="M57" i="2"/>
  <c r="L57" i="2"/>
  <c r="M56" i="2"/>
  <c r="L56" i="2"/>
  <c r="L55" i="2"/>
  <c r="K55" i="2" s="1"/>
  <c r="M54" i="2"/>
  <c r="L54" i="2"/>
  <c r="M53" i="2"/>
  <c r="L53" i="2"/>
  <c r="M52" i="2"/>
  <c r="L52" i="2"/>
  <c r="M51" i="2"/>
  <c r="L51" i="2"/>
  <c r="L50" i="2"/>
  <c r="K50" i="2" s="1"/>
  <c r="L49" i="2"/>
  <c r="K49" i="2" s="1"/>
  <c r="L48" i="2"/>
  <c r="K48" i="2" s="1"/>
  <c r="L47" i="2"/>
  <c r="K47" i="2" s="1"/>
  <c r="L46" i="2"/>
  <c r="K46" i="2" s="1"/>
  <c r="L45" i="2"/>
  <c r="K45" i="2" s="1"/>
  <c r="L44" i="2"/>
  <c r="M44" i="2" s="1"/>
  <c r="K44" i="2" s="1"/>
  <c r="L43" i="2"/>
  <c r="K43" i="2" s="1"/>
  <c r="L42" i="2"/>
  <c r="K42" i="2" s="1"/>
  <c r="L41" i="2"/>
  <c r="K41" i="2" s="1"/>
  <c r="L40" i="2"/>
  <c r="K40" i="2" s="1"/>
  <c r="M39" i="2"/>
  <c r="L39" i="2"/>
  <c r="M38" i="2"/>
  <c r="L38" i="2"/>
  <c r="M37" i="2"/>
  <c r="L37" i="2"/>
  <c r="M36" i="2"/>
  <c r="L36" i="2"/>
  <c r="M35" i="2"/>
  <c r="L35" i="2"/>
  <c r="M34" i="2"/>
  <c r="L34" i="2"/>
  <c r="M33" i="2"/>
  <c r="L33" i="2"/>
  <c r="L32" i="2"/>
  <c r="K32" i="2" s="1"/>
  <c r="L31" i="2"/>
  <c r="K31" i="2" s="1"/>
  <c r="M30" i="2"/>
  <c r="L30" i="2"/>
  <c r="L29" i="2"/>
  <c r="K29" i="2" s="1"/>
  <c r="L28" i="2"/>
  <c r="K28" i="2" s="1"/>
  <c r="M27" i="2"/>
  <c r="L27" i="2"/>
  <c r="M26" i="2"/>
  <c r="L26" i="2"/>
  <c r="M25" i="2"/>
  <c r="L25" i="2"/>
  <c r="L24" i="2"/>
  <c r="K24" i="2" s="1"/>
  <c r="M23" i="2"/>
  <c r="L23" i="2"/>
  <c r="M22" i="2"/>
  <c r="L22" i="2"/>
  <c r="M21" i="2"/>
  <c r="L21" i="2"/>
  <c r="M20" i="2"/>
  <c r="L20" i="2"/>
  <c r="M19" i="2"/>
  <c r="L19" i="2"/>
  <c r="M18" i="2"/>
  <c r="L18" i="2"/>
  <c r="M17" i="2"/>
  <c r="L17" i="2"/>
  <c r="M16" i="2"/>
  <c r="L16" i="2"/>
  <c r="L15" i="2"/>
  <c r="K15" i="2" s="1"/>
  <c r="L14" i="2"/>
  <c r="K14" i="2" s="1"/>
  <c r="L13" i="2"/>
  <c r="K13" i="2" s="1"/>
  <c r="L12" i="2"/>
  <c r="K12" i="2" s="1"/>
  <c r="L11" i="2"/>
  <c r="K11" i="2" s="1"/>
  <c r="L10" i="2"/>
  <c r="K10" i="2" s="1"/>
  <c r="L9" i="2"/>
  <c r="K9" i="2" s="1"/>
  <c r="L8" i="2"/>
  <c r="K8" i="2" s="1"/>
  <c r="L7" i="2"/>
  <c r="K7" i="2" s="1"/>
  <c r="L6" i="2"/>
  <c r="K6" i="2" s="1"/>
  <c r="L5" i="2"/>
  <c r="K5" i="2" s="1"/>
  <c r="K4" i="2"/>
  <c r="L3" i="2"/>
  <c r="K3" i="2" s="1"/>
  <c r="L2" i="2"/>
  <c r="M2" i="2" s="1"/>
  <c r="K2" i="2" s="1"/>
  <c r="N8" i="3"/>
  <c r="AM8" i="3"/>
  <c r="AA8" i="3"/>
  <c r="AF3" i="4"/>
  <c r="AH3" i="4" l="1"/>
  <c r="AC8" i="3"/>
  <c r="AO8" i="3"/>
  <c r="P8" i="3"/>
  <c r="K64" i="2"/>
  <c r="K52" i="2"/>
  <c r="K51" i="2"/>
  <c r="K59" i="2"/>
  <c r="K25" i="2"/>
  <c r="K66" i="2"/>
  <c r="K38" i="2"/>
  <c r="K19" i="2"/>
  <c r="K63" i="2"/>
  <c r="K22" i="2"/>
  <c r="K54" i="2"/>
  <c r="K60" i="2"/>
  <c r="K33" i="2"/>
  <c r="K39" i="2"/>
  <c r="K27" i="2"/>
  <c r="K61" i="2"/>
  <c r="K35" i="2"/>
  <c r="K56" i="2"/>
  <c r="K62" i="2"/>
  <c r="K17" i="2"/>
  <c r="K57" i="2"/>
  <c r="K30" i="2"/>
  <c r="K18" i="2"/>
  <c r="K37" i="2"/>
  <c r="K58" i="2"/>
  <c r="K20" i="2"/>
  <c r="K26" i="2"/>
  <c r="K21" i="2"/>
  <c r="K34" i="2"/>
  <c r="K23" i="2"/>
  <c r="K36" i="2"/>
  <c r="K65" i="2"/>
  <c r="K83" i="2"/>
  <c r="K16" i="2"/>
  <c r="K53" i="2"/>
</calcChain>
</file>

<file path=xl/sharedStrings.xml><?xml version="1.0" encoding="utf-8"?>
<sst xmlns="http://schemas.openxmlformats.org/spreadsheetml/2006/main" count="761" uniqueCount="195">
  <si>
    <t>المشروع 01</t>
  </si>
  <si>
    <t>الجهة 01</t>
  </si>
  <si>
    <t>العقد 001</t>
  </si>
  <si>
    <t>العقد 002</t>
  </si>
  <si>
    <t>الجهة 02</t>
  </si>
  <si>
    <t>العقد 003</t>
  </si>
  <si>
    <t>القطاع 02</t>
  </si>
  <si>
    <t>الجهة 03</t>
  </si>
  <si>
    <t>العقد 004</t>
  </si>
  <si>
    <t>الجهة 04</t>
  </si>
  <si>
    <t>العقد 005</t>
  </si>
  <si>
    <t>العقد 006</t>
  </si>
  <si>
    <t>العقد 007</t>
  </si>
  <si>
    <t>العقد 008</t>
  </si>
  <si>
    <t>العقد 009</t>
  </si>
  <si>
    <t>العقد 010</t>
  </si>
  <si>
    <t>العقد 011</t>
  </si>
  <si>
    <t>العقد 012</t>
  </si>
  <si>
    <t>الجهة 05</t>
  </si>
  <si>
    <t>العقد 013</t>
  </si>
  <si>
    <t>العقد 014</t>
  </si>
  <si>
    <t>الجهة 06</t>
  </si>
  <si>
    <t>العقد 015</t>
  </si>
  <si>
    <t>الجهة 07</t>
  </si>
  <si>
    <t>العقد 016</t>
  </si>
  <si>
    <t>الجهة 08</t>
  </si>
  <si>
    <t>العقد 017</t>
  </si>
  <si>
    <t>الجهة 09</t>
  </si>
  <si>
    <t>العقد 018</t>
  </si>
  <si>
    <t>الجهة 10</t>
  </si>
  <si>
    <t>العقد 019</t>
  </si>
  <si>
    <t>الجهة 11</t>
  </si>
  <si>
    <t>العقد 020</t>
  </si>
  <si>
    <t>العقد 021</t>
  </si>
  <si>
    <t>الجهة 12</t>
  </si>
  <si>
    <t>العقد 022</t>
  </si>
  <si>
    <t>العقد 023</t>
  </si>
  <si>
    <t>العقد 024</t>
  </si>
  <si>
    <t>العقد 025</t>
  </si>
  <si>
    <t>العقد 026</t>
  </si>
  <si>
    <t>الجهة 13</t>
  </si>
  <si>
    <t>العقد 027</t>
  </si>
  <si>
    <t>العقد 028</t>
  </si>
  <si>
    <t>العقد 029</t>
  </si>
  <si>
    <t>العقد 030</t>
  </si>
  <si>
    <t>العقد 031</t>
  </si>
  <si>
    <t>الجهة 14</t>
  </si>
  <si>
    <t>العقد 032</t>
  </si>
  <si>
    <t>الجهة 15</t>
  </si>
  <si>
    <t>العقد 033</t>
  </si>
  <si>
    <t>الجهة 16</t>
  </si>
  <si>
    <t>العقد 034</t>
  </si>
  <si>
    <t>الجهة 17</t>
  </si>
  <si>
    <t>العقد 035</t>
  </si>
  <si>
    <t>الجهة 18</t>
  </si>
  <si>
    <t>العقد 036</t>
  </si>
  <si>
    <t>العقد 037</t>
  </si>
  <si>
    <t>الجهة 19</t>
  </si>
  <si>
    <t>العقد 038</t>
  </si>
  <si>
    <t>الجهة 20</t>
  </si>
  <si>
    <t>العقد 039</t>
  </si>
  <si>
    <t>القطاع 01</t>
  </si>
  <si>
    <t>الجهة 21</t>
  </si>
  <si>
    <t>العقد 040</t>
  </si>
  <si>
    <t>العقد 041</t>
  </si>
  <si>
    <t>المشروع 02</t>
  </si>
  <si>
    <t>العقد 042</t>
  </si>
  <si>
    <t>العقد 043</t>
  </si>
  <si>
    <t>العقد 044</t>
  </si>
  <si>
    <t>العقد 045</t>
  </si>
  <si>
    <t>الجهة 22</t>
  </si>
  <si>
    <t>العقد 046</t>
  </si>
  <si>
    <t>العقد 047</t>
  </si>
  <si>
    <t>المشروع 03</t>
  </si>
  <si>
    <t>الجهة 23</t>
  </si>
  <si>
    <t>العقد 048</t>
  </si>
  <si>
    <t>العقد 049</t>
  </si>
  <si>
    <t>الجهة 24</t>
  </si>
  <si>
    <t>العقد 050</t>
  </si>
  <si>
    <t>تمديد</t>
  </si>
  <si>
    <t>العقد 051</t>
  </si>
  <si>
    <t>الجهة 25</t>
  </si>
  <si>
    <t>العقد 052</t>
  </si>
  <si>
    <t>العقد 053</t>
  </si>
  <si>
    <t>العقد 054</t>
  </si>
  <si>
    <t>الجهة 26</t>
  </si>
  <si>
    <t>العقد 055</t>
  </si>
  <si>
    <t>العقد 056</t>
  </si>
  <si>
    <t>العقد 057</t>
  </si>
  <si>
    <t>الجهة 27</t>
  </si>
  <si>
    <t>العقد 058</t>
  </si>
  <si>
    <t>الجهة 28</t>
  </si>
  <si>
    <t>العقد 059</t>
  </si>
  <si>
    <t>الجهة 29</t>
  </si>
  <si>
    <t>العقد 060</t>
  </si>
  <si>
    <t>الجهة 30</t>
  </si>
  <si>
    <t>العقد 061</t>
  </si>
  <si>
    <t>الجهة 31</t>
  </si>
  <si>
    <t>العقد 062</t>
  </si>
  <si>
    <t>العقد 063</t>
  </si>
  <si>
    <t>الجهة 32</t>
  </si>
  <si>
    <t>العقد 064</t>
  </si>
  <si>
    <t>الجهة 33</t>
  </si>
  <si>
    <t>العقد 065</t>
  </si>
  <si>
    <t>القطاع 03</t>
  </si>
  <si>
    <t>الجهة 34</t>
  </si>
  <si>
    <t>العقد 066</t>
  </si>
  <si>
    <t>العقد 067</t>
  </si>
  <si>
    <t>العقد 068</t>
  </si>
  <si>
    <t>الجهة 35</t>
  </si>
  <si>
    <t>العقد 069</t>
  </si>
  <si>
    <t>الجهة 36</t>
  </si>
  <si>
    <t>العقد 070</t>
  </si>
  <si>
    <t>الجهة 37</t>
  </si>
  <si>
    <t>العقد 071</t>
  </si>
  <si>
    <t>العقد 072</t>
  </si>
  <si>
    <t>العقد 073</t>
  </si>
  <si>
    <t>المشروع 04</t>
  </si>
  <si>
    <t>الجهة 38</t>
  </si>
  <si>
    <t>العقد 074</t>
  </si>
  <si>
    <t>العقد 075</t>
  </si>
  <si>
    <t>الجهة 39</t>
  </si>
  <si>
    <t>العقد 076</t>
  </si>
  <si>
    <t>المشروع 05</t>
  </si>
  <si>
    <t>الجهة 40</t>
  </si>
  <si>
    <t>العقد 077</t>
  </si>
  <si>
    <t>العقد 078</t>
  </si>
  <si>
    <t>الجهة 41</t>
  </si>
  <si>
    <t>العقد 079</t>
  </si>
  <si>
    <t>العقد 080</t>
  </si>
  <si>
    <t>العقد 081</t>
  </si>
  <si>
    <t>المشروع 06</t>
  </si>
  <si>
    <t>العقد 082</t>
  </si>
  <si>
    <t>العقد 083</t>
  </si>
  <si>
    <t>العقد 084</t>
  </si>
  <si>
    <t>المشروع 07</t>
  </si>
  <si>
    <t>الجهة 42</t>
  </si>
  <si>
    <t>العقد 085</t>
  </si>
  <si>
    <t>العقد 086</t>
  </si>
  <si>
    <t>العقد 087</t>
  </si>
  <si>
    <t>العقد 088</t>
  </si>
  <si>
    <t>العقد 089</t>
  </si>
  <si>
    <t>العقد 090</t>
  </si>
  <si>
    <t>المشروع 08</t>
  </si>
  <si>
    <t>العقد 091</t>
  </si>
  <si>
    <t>العقد 092</t>
  </si>
  <si>
    <t>العقد 093</t>
  </si>
  <si>
    <t>المشروع 09</t>
  </si>
  <si>
    <t>العقد 094</t>
  </si>
  <si>
    <t>العقد 095</t>
  </si>
  <si>
    <t>العقد 096</t>
  </si>
  <si>
    <t>المشروع 10</t>
  </si>
  <si>
    <t>العقد 097</t>
  </si>
  <si>
    <t>العقد 098</t>
  </si>
  <si>
    <t>العقد 099</t>
  </si>
  <si>
    <t>الجهة 43</t>
  </si>
  <si>
    <t>العقد 100</t>
  </si>
  <si>
    <t>العقد 101</t>
  </si>
  <si>
    <t>المشروع 11</t>
  </si>
  <si>
    <t>Row Labels</t>
  </si>
  <si>
    <t>(blank)</t>
  </si>
  <si>
    <t>Area</t>
  </si>
  <si>
    <t>Project</t>
  </si>
  <si>
    <t>Company Name</t>
  </si>
  <si>
    <t>Contract Name</t>
  </si>
  <si>
    <t>Contract Value</t>
  </si>
  <si>
    <t>Contract Code</t>
  </si>
  <si>
    <t>Contract Date</t>
  </si>
  <si>
    <t>Contract Duration</t>
  </si>
  <si>
    <t>Contract End Date</t>
  </si>
  <si>
    <t>Invoice Value</t>
  </si>
  <si>
    <t>Executed Works Value</t>
  </si>
  <si>
    <t>Expected Final Contract Value</t>
  </si>
  <si>
    <t>Progress Percentage</t>
  </si>
  <si>
    <t>Grand Total</t>
  </si>
  <si>
    <t>Copany type</t>
  </si>
  <si>
    <t>إستشاري</t>
  </si>
  <si>
    <t>مقاول</t>
  </si>
  <si>
    <t>(All)</t>
  </si>
  <si>
    <t>Average of Progress Percentage</t>
  </si>
  <si>
    <t>الصوب</t>
  </si>
  <si>
    <t>إسم المشروع</t>
  </si>
  <si>
    <t>العقود</t>
  </si>
  <si>
    <t>قيمة التعاقد</t>
  </si>
  <si>
    <t>Chart</t>
  </si>
  <si>
    <t>اعمال منفذة</t>
  </si>
  <si>
    <t>Not Finished yet!!</t>
  </si>
  <si>
    <t>Sum of Contract Value</t>
  </si>
  <si>
    <t>Sum of Invoice Value</t>
  </si>
  <si>
    <t>Sum of Executed Works Value</t>
  </si>
  <si>
    <t>تفاصيل المشروع</t>
  </si>
  <si>
    <t>المنطقة</t>
  </si>
  <si>
    <t>العقد</t>
  </si>
  <si>
    <t>المشروع</t>
  </si>
  <si>
    <t>الشركة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</si>
</sst>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0.0%"/>
    <numFmt numFmtId="167" formatCode="#,###,,&quot; M&quot;"/>
    <numFmt numFmtId="168" formatCode="#,###.00,,&quot; M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43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0" borderId="0" xfId="1" applyNumberFormat="1" applyFont="1" applyFill="1" applyAlignment="1">
      <alignment horizontal="center"/>
    </xf>
    <xf numFmtId="43" fontId="0" fillId="0" borderId="1" xfId="1" applyFont="1" applyFill="1" applyBorder="1"/>
    <xf numFmtId="9" fontId="0" fillId="0" borderId="0" xfId="2" applyFont="1" applyFill="1" applyAlignment="1">
      <alignment horizontal="center"/>
    </xf>
    <xf numFmtId="43" fontId="0" fillId="0" borderId="0" xfId="0" applyNumberFormat="1" applyAlignment="1">
      <alignment horizontal="center"/>
    </xf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7" fontId="0" fillId="0" borderId="0" xfId="0" applyNumberFormat="1"/>
    <xf numFmtId="9" fontId="0" fillId="0" borderId="0" xfId="0" applyNumberFormat="1"/>
    <xf numFmtId="9" fontId="0" fillId="0" borderId="0" xfId="2" applyFont="1"/>
    <xf numFmtId="18" fontId="0" fillId="2" borderId="0" xfId="0" applyNumberFormat="1" applyFill="1"/>
    <xf numFmtId="168" fontId="0" fillId="0" borderId="0" xfId="0" applyNumberFormat="1"/>
    <xf numFmtId="1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21">
    <dxf>
      <numFmt numFmtId="13" formatCode="0%"/>
    </dxf>
    <dxf>
      <numFmt numFmtId="167" formatCode="#,###,,&quot; M&quot;"/>
    </dxf>
    <dxf>
      <numFmt numFmtId="13" formatCode="0%"/>
    </dxf>
    <dxf>
      <numFmt numFmtId="13" formatCode="0%"/>
    </dxf>
    <dxf>
      <numFmt numFmtId="13" formatCode="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EB450"/>
      <color rgb="FFBDD7EE"/>
      <color rgb="FFB3CCE3"/>
      <color rgb="FFF2F2F2"/>
      <color rgb="FF3C9651"/>
      <color rgb="FFFCF8F8"/>
      <color rgb="FF2CB606"/>
      <color rgb="FFDCE9EC"/>
      <color rgb="FFD2E2E4"/>
      <color rgb="FF2AD4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5.xml"/><Relationship Id="rId1" Type="http://schemas.microsoft.com/office/2011/relationships/chartStyle" Target="style5.xml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Main_Dash_pivots!$M$8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B-4BAA-8564-BAA144D94642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Main_Dash_pivots!$N$8</c:f>
              <c:numCache>
                <c:formatCode>0%</c:formatCode>
                <c:ptCount val="1"/>
                <c:pt idx="0">
                  <c:v>0.63890425447912746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2B-4BAA-8564-BAA144D94642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Main_Dash_pivots!$O$8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2B-4BAA-8564-BAA144D9464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Main_Dash_pivots!$P$8</c:f>
              <c:numCache>
                <c:formatCode>0%</c:formatCode>
                <c:ptCount val="1"/>
                <c:pt idx="0">
                  <c:v>0.36109574552087254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2B-4BAA-8564-BAA144D9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9420264"/>
        <c:axId val="749420984"/>
      </c:barChart>
      <c:catAx>
        <c:axId val="749420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9420984"/>
        <c:crosses val="autoZero"/>
        <c:auto val="1"/>
        <c:lblAlgn val="ctr"/>
        <c:lblOffset val="100"/>
        <c:noMultiLvlLbl val="0"/>
      </c:catAx>
      <c:valAx>
        <c:axId val="749420984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7494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Main_Dash_pivots!$Z$8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8-48DD-81C2-5B47F0F6D919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tx2">
                      <a:lumMod val="50000"/>
                    </a:schemeClr>
                  </a:gs>
                  <a:gs pos="100000">
                    <a:srgbClr val="1EB45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8-48DD-81C2-5B47F0F6D919}"/>
              </c:ext>
            </c:extLst>
          </c:dPt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Main_Dash_pivots!$AA$8</c:f>
              <c:numCache>
                <c:formatCode>0%</c:formatCode>
                <c:ptCount val="1"/>
                <c:pt idx="0">
                  <c:v>0.4562951624278917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B8-48DD-81C2-5B47F0F6D919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Main_Dash_pivots!$AB$8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B8-48DD-81C2-5B47F0F6D91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Main_Dash_pivots!$AC$8</c:f>
              <c:numCache>
                <c:formatCode>0%</c:formatCode>
                <c:ptCount val="1"/>
                <c:pt idx="0">
                  <c:v>0.5437048375721083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B8-48DD-81C2-5B47F0F6D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695728"/>
        <c:axId val="572697528"/>
      </c:barChart>
      <c:catAx>
        <c:axId val="5726957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2697528"/>
        <c:crosses val="autoZero"/>
        <c:auto val="1"/>
        <c:lblAlgn val="ctr"/>
        <c:lblOffset val="100"/>
        <c:noMultiLvlLbl val="0"/>
      </c:catAx>
      <c:valAx>
        <c:axId val="57269752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7269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Main_Dash_pivots!$AL$8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7-4BDF-B954-19E6B81FA5B7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Main_Dash_pivots!$AM$8</c:f>
              <c:numCache>
                <c:formatCode>0%</c:formatCode>
                <c:ptCount val="1"/>
                <c:pt idx="0">
                  <c:v>0.49286579581417972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77-4BDF-B954-19E6B81FA5B7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177-4BDF-B954-19E6B81FA5B7}"/>
              </c:ext>
            </c:extLst>
          </c:dPt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Main_Dash_pivots!$AN$8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77-4BDF-B954-19E6B81FA5B7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Main_Dash_pivots!$AO$8</c:f>
              <c:numCache>
                <c:formatCode>0%</c:formatCode>
                <c:ptCount val="1"/>
                <c:pt idx="0">
                  <c:v>0.50713420418582023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77-4BDF-B954-19E6B81FA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260560"/>
        <c:axId val="747263800"/>
      </c:barChart>
      <c:catAx>
        <c:axId val="747260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7263800"/>
        <c:crosses val="autoZero"/>
        <c:auto val="1"/>
        <c:lblAlgn val="ctr"/>
        <c:lblOffset val="100"/>
        <c:noMultiLvlLbl val="0"/>
      </c:catAx>
      <c:valAx>
        <c:axId val="7472638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7472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48081390303984"/>
          <c:y val="4.8020469045606189E-2"/>
          <c:w val="0.60462650848207578"/>
          <c:h val="0.8672699849170437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explosion val="6"/>
            <c:spPr>
              <a:gradFill>
                <a:gsLst>
                  <a:gs pos="0">
                    <a:schemeClr val="tx2">
                      <a:lumMod val="50000"/>
                    </a:schemeClr>
                  </a:gs>
                  <a:gs pos="100000">
                    <a:schemeClr val="accent1"/>
                  </a:gs>
                </a:gsLst>
                <a:lin ang="0" scaled="0"/>
              </a:gradFill>
              <a:ln w="19050">
                <a:noFill/>
              </a:ln>
              <a:effectLst>
                <a:outerShdw blurRad="63500" dist="38100" dir="5400000" algn="t" rotWithShape="0">
                  <a:prstClr val="black">
                    <a:alpha val="8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6A-45BE-8DE3-910A66FA1D72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</a:schemeClr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86A-45BE-8DE3-910A66FA1D72}"/>
              </c:ext>
            </c:extLst>
          </c:dPt>
          <c:val>
            <c:numRef>
              <c:f>Projects_Tab_Pivots!$T$4:$U$4</c:f>
              <c:numCache>
                <c:formatCode>#,###.00,," M"</c:formatCode>
                <c:ptCount val="2"/>
                <c:pt idx="0">
                  <c:v>498300000</c:v>
                </c:pt>
                <c:pt idx="1">
                  <c:v>256700000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A-45BE-8DE3-910A66FA1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BDD7EE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033821924207648E-2"/>
          <c:y val="0.17479979979979979"/>
          <c:w val="0.86561506267190891"/>
          <c:h val="0.82520016979194011"/>
        </c:manualLayout>
      </c:layout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Projects_Tab_Pivots!$AE$3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B-460A-A332-751ED9D1F861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Projects_Tab_Pivots!$AF$3</c:f>
              <c:numCache>
                <c:formatCode>0%</c:formatCode>
                <c:ptCount val="1"/>
                <c:pt idx="0">
                  <c:v>0.67964753116011511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B-460A-A332-751ED9D1F861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Projects_Tab_Pivots!$AG$3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B-460A-A332-751ED9D1F861}"/>
            </c:ext>
          </c:extLst>
        </c:ser>
        <c:ser>
          <c:idx val="3"/>
          <c:order val="3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Projects_Tab_Pivots!$AH$3</c:f>
              <c:numCache>
                <c:formatCode>0%</c:formatCode>
                <c:ptCount val="1"/>
                <c:pt idx="0">
                  <c:v>0.32035246883988489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B-460A-A332-751ED9D1F861}"/>
            </c:ext>
          </c:extLst>
        </c:ser>
        <c:ser>
          <c:idx val="4"/>
          <c:order val="4"/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Projects_Tab_Pivots!$AI$3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7-43FD-80EE-8F4018445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9420264"/>
        <c:axId val="749420984"/>
      </c:barChart>
      <c:catAx>
        <c:axId val="749420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9420984"/>
        <c:crosses val="autoZero"/>
        <c:auto val="1"/>
        <c:lblAlgn val="ctr"/>
        <c:lblOffset val="100"/>
        <c:noMultiLvlLbl val="0"/>
      </c:catAx>
      <c:valAx>
        <c:axId val="74942098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7494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2F2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chart" Target="../charts/chart1.xml"/><Relationship Id="rId21" Type="http://schemas.openxmlformats.org/officeDocument/2006/relationships/image" Target="../media/image21.svg"/><Relationship Id="rId7" Type="http://schemas.openxmlformats.org/officeDocument/2006/relationships/image" Target="../media/image9.svg"/><Relationship Id="rId12" Type="http://schemas.openxmlformats.org/officeDocument/2006/relationships/hyperlink" Target="#Projects_Tab_Pivots!A1"/><Relationship Id="rId17" Type="http://schemas.openxmlformats.org/officeDocument/2006/relationships/image" Target="../media/image17.png"/><Relationship Id="rId2" Type="http://schemas.openxmlformats.org/officeDocument/2006/relationships/image" Target="../media/image5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svg"/><Relationship Id="rId5" Type="http://schemas.openxmlformats.org/officeDocument/2006/relationships/chart" Target="../charts/chart3.xml"/><Relationship Id="rId15" Type="http://schemas.openxmlformats.org/officeDocument/2006/relationships/image" Target="../media/image15.png"/><Relationship Id="rId23" Type="http://schemas.openxmlformats.org/officeDocument/2006/relationships/image" Target="../media/image23.svg"/><Relationship Id="rId10" Type="http://schemas.openxmlformats.org/officeDocument/2006/relationships/image" Target="../media/image11.png"/><Relationship Id="rId19" Type="http://schemas.openxmlformats.org/officeDocument/2006/relationships/image" Target="../media/image19.png"/><Relationship Id="rId4" Type="http://schemas.openxmlformats.org/officeDocument/2006/relationships/chart" Target="../charts/chart2.xml"/><Relationship Id="rId9" Type="http://schemas.openxmlformats.org/officeDocument/2006/relationships/hyperlink" Target="#Contracts!A1"/><Relationship Id="rId14" Type="http://schemas.openxmlformats.org/officeDocument/2006/relationships/image" Target="../media/image14.sv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29</xdr:col>
      <xdr:colOff>426720</xdr:colOff>
      <xdr:row>52</xdr:row>
      <xdr:rowOff>161924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69581280" y="0"/>
          <a:ext cx="18105120" cy="10067924"/>
        </a:xfrm>
        <a:prstGeom prst="rect">
          <a:avLst/>
        </a:prstGeom>
        <a:gradFill>
          <a:gsLst>
            <a:gs pos="0">
              <a:srgbClr val="607696"/>
            </a:gs>
            <a:gs pos="100000">
              <a:srgbClr val="2E75B6"/>
            </a:gs>
          </a:gsLst>
          <a:lin ang="42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0</xdr:col>
      <xdr:colOff>480060</xdr:colOff>
      <xdr:row>1</xdr:row>
      <xdr:rowOff>174879</xdr:rowOff>
    </xdr:from>
    <xdr:to>
      <xdr:col>28</xdr:col>
      <xdr:colOff>556260</xdr:colOff>
      <xdr:row>47</xdr:row>
      <xdr:rowOff>117729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9970061340" y="365379"/>
          <a:ext cx="17145000" cy="8705850"/>
          <a:chOff x="9970061340" y="365379"/>
          <a:chExt cx="17145000" cy="870585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9970061340" y="365379"/>
            <a:ext cx="17145000" cy="8705850"/>
          </a:xfrm>
          <a:prstGeom prst="roundRect">
            <a:avLst>
              <a:gd name="adj" fmla="val 4386"/>
            </a:avLst>
          </a:prstGeom>
          <a:solidFill>
            <a:srgbClr val="DCE9EC">
              <a:alpha val="20000"/>
            </a:srgbClr>
          </a:solidFill>
          <a:ln w="38100">
            <a:solidFill>
              <a:schemeClr val="bg1">
                <a:alpha val="10000"/>
              </a:schemeClr>
            </a:solidFill>
          </a:ln>
          <a:effectLst>
            <a:outerShdw blurRad="63500" dist="38100" dir="5400000" algn="t" rotWithShape="0">
              <a:prstClr val="black">
                <a:alpha val="18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 kern="1200"/>
          </a:p>
        </xdr:txBody>
      </xdr:sp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>
          <a:xfrm>
            <a:off x="9970220766" y="499872"/>
            <a:ext cx="16826148" cy="8436864"/>
          </a:xfrm>
          <a:prstGeom prst="roundRect">
            <a:avLst>
              <a:gd name="adj" fmla="val 3934"/>
            </a:avLst>
          </a:prstGeom>
          <a:solidFill>
            <a:schemeClr val="accent1">
              <a:lumMod val="40000"/>
              <a:lumOff val="60000"/>
              <a:alpha val="65000"/>
            </a:schemeClr>
          </a:solidFill>
          <a:ln w="38100">
            <a:solidFill>
              <a:schemeClr val="bg1">
                <a:alpha val="9000"/>
              </a:schemeClr>
            </a:solidFill>
          </a:ln>
          <a:effectLst>
            <a:outerShdw blurRad="2540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 kern="1200"/>
          </a:p>
        </xdr:txBody>
      </xdr:sp>
    </xdr:grpSp>
    <xdr:clientData/>
  </xdr:twoCellAnchor>
  <xdr:twoCellAnchor editAs="absolute">
    <xdr:from>
      <xdr:col>1</xdr:col>
      <xdr:colOff>409575</xdr:colOff>
      <xdr:row>4</xdr:row>
      <xdr:rowOff>66674</xdr:rowOff>
    </xdr:from>
    <xdr:to>
      <xdr:col>5</xdr:col>
      <xdr:colOff>200025</xdr:colOff>
      <xdr:row>45</xdr:row>
      <xdr:rowOff>38099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984438375" y="828674"/>
          <a:ext cx="2228850" cy="7781925"/>
        </a:xfrm>
        <a:prstGeom prst="roundRect">
          <a:avLst>
            <a:gd name="adj" fmla="val 10980"/>
          </a:avLst>
        </a:prstGeom>
        <a:solidFill>
          <a:schemeClr val="bg1"/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5</xdr:col>
      <xdr:colOff>571499</xdr:colOff>
      <xdr:row>9</xdr:row>
      <xdr:rowOff>133351</xdr:rowOff>
    </xdr:from>
    <xdr:to>
      <xdr:col>17</xdr:col>
      <xdr:colOff>266699</xdr:colOff>
      <xdr:row>26</xdr:row>
      <xdr:rowOff>95251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77056501" y="1847851"/>
          <a:ext cx="7010400" cy="3200400"/>
        </a:xfrm>
        <a:prstGeom prst="roundRect">
          <a:avLst>
            <a:gd name="adj" fmla="val 7349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schemeClr val="bg1"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19050</xdr:colOff>
      <xdr:row>9</xdr:row>
      <xdr:rowOff>133351</xdr:rowOff>
    </xdr:from>
    <xdr:to>
      <xdr:col>28</xdr:col>
      <xdr:colOff>47624</xdr:colOff>
      <xdr:row>26</xdr:row>
      <xdr:rowOff>95251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970569976" y="1847851"/>
          <a:ext cx="6124574" cy="3200400"/>
        </a:xfrm>
        <a:prstGeom prst="roundRect">
          <a:avLst>
            <a:gd name="adj" fmla="val 7349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19050</xdr:colOff>
      <xdr:row>28</xdr:row>
      <xdr:rowOff>76199</xdr:rowOff>
    </xdr:from>
    <xdr:to>
      <xdr:col>28</xdr:col>
      <xdr:colOff>47624</xdr:colOff>
      <xdr:row>45</xdr:row>
      <xdr:rowOff>38099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970569976" y="5410199"/>
          <a:ext cx="6124574" cy="3200400"/>
        </a:xfrm>
        <a:prstGeom prst="roundRect">
          <a:avLst>
            <a:gd name="adj" fmla="val 7349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12</xdr:col>
      <xdr:colOff>390525</xdr:colOff>
      <xdr:row>28</xdr:row>
      <xdr:rowOff>76199</xdr:rowOff>
    </xdr:from>
    <xdr:to>
      <xdr:col>17</xdr:col>
      <xdr:colOff>266699</xdr:colOff>
      <xdr:row>45</xdr:row>
      <xdr:rowOff>38099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977056501" y="5410199"/>
          <a:ext cx="2924174" cy="3200400"/>
        </a:xfrm>
        <a:prstGeom prst="roundRect">
          <a:avLst>
            <a:gd name="adj" fmla="val 8652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5</xdr:col>
      <xdr:colOff>571499</xdr:colOff>
      <xdr:row>28</xdr:row>
      <xdr:rowOff>76199</xdr:rowOff>
    </xdr:from>
    <xdr:to>
      <xdr:col>11</xdr:col>
      <xdr:colOff>609599</xdr:colOff>
      <xdr:row>36</xdr:row>
      <xdr:rowOff>9525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980371201" y="5410199"/>
          <a:ext cx="3695700" cy="1457326"/>
        </a:xfrm>
        <a:prstGeom prst="roundRect">
          <a:avLst>
            <a:gd name="adj" fmla="val 14539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5</xdr:col>
      <xdr:colOff>571499</xdr:colOff>
      <xdr:row>37</xdr:row>
      <xdr:rowOff>104773</xdr:rowOff>
    </xdr:from>
    <xdr:to>
      <xdr:col>11</xdr:col>
      <xdr:colOff>609599</xdr:colOff>
      <xdr:row>45</xdr:row>
      <xdr:rowOff>38099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980371201" y="7153273"/>
          <a:ext cx="3695700" cy="1457326"/>
        </a:xfrm>
        <a:prstGeom prst="roundRect">
          <a:avLst>
            <a:gd name="adj" fmla="val 14539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10</xdr:col>
      <xdr:colOff>371475</xdr:colOff>
      <xdr:row>4</xdr:row>
      <xdr:rowOff>66674</xdr:rowOff>
    </xdr:from>
    <xdr:to>
      <xdr:col>25</xdr:col>
      <xdr:colOff>104773</xdr:colOff>
      <xdr:row>6</xdr:row>
      <xdr:rowOff>85725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9972341627" y="828674"/>
          <a:ext cx="8877298" cy="400051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  <a:alpha val="8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16</xdr:col>
      <xdr:colOff>152400</xdr:colOff>
      <xdr:row>6</xdr:row>
      <xdr:rowOff>9525</xdr:rowOff>
    </xdr:from>
    <xdr:to>
      <xdr:col>24</xdr:col>
      <xdr:colOff>409576</xdr:colOff>
      <xdr:row>6</xdr:row>
      <xdr:rowOff>9525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9972646424" y="1152525"/>
          <a:ext cx="5133976" cy="0"/>
        </a:xfrm>
        <a:prstGeom prst="line">
          <a:avLst/>
        </a:prstGeom>
        <a:ln>
          <a:solidFill>
            <a:srgbClr val="A5A5A5"/>
          </a:solidFill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438150</xdr:colOff>
      <xdr:row>4</xdr:row>
      <xdr:rowOff>161925</xdr:rowOff>
    </xdr:from>
    <xdr:to>
      <xdr:col>16</xdr:col>
      <xdr:colOff>47625</xdr:colOff>
      <xdr:row>6</xdr:row>
      <xdr:rowOff>0</xdr:rowOff>
    </xdr:to>
    <xdr:pic>
      <xdr:nvPicPr>
        <xdr:cNvPr id="27" name="Graphic 26" descr="Magnifying glas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9977885175" y="923925"/>
          <a:ext cx="219075" cy="219075"/>
        </a:xfrm>
        <a:prstGeom prst="rect">
          <a:avLst/>
        </a:prstGeom>
      </xdr:spPr>
    </xdr:pic>
    <xdr:clientData/>
  </xdr:twoCellAnchor>
  <xdr:twoCellAnchor editAs="absolute">
    <xdr:from>
      <xdr:col>6</xdr:col>
      <xdr:colOff>266700</xdr:colOff>
      <xdr:row>10</xdr:row>
      <xdr:rowOff>161925</xdr:rowOff>
    </xdr:from>
    <xdr:to>
      <xdr:col>9</xdr:col>
      <xdr:colOff>171450</xdr:colOff>
      <xdr:row>12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982028550" y="206692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القطاع</a:t>
          </a:r>
          <a:r>
            <a:rPr lang="ar-EG" sz="1800" b="1" kern="1200" baseline="0">
              <a:solidFill>
                <a:srgbClr val="515151"/>
              </a:solidFill>
              <a:latin typeface="Abadi" panose="020B0604020104020204" pitchFamily="34" charset="0"/>
            </a:rPr>
            <a:t> 01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18</xdr:col>
      <xdr:colOff>342900</xdr:colOff>
      <xdr:row>10</xdr:row>
      <xdr:rowOff>161925</xdr:rowOff>
    </xdr:from>
    <xdr:to>
      <xdr:col>21</xdr:col>
      <xdr:colOff>247650</xdr:colOff>
      <xdr:row>12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974637150" y="206692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القطاع 03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18</xdr:col>
      <xdr:colOff>342900</xdr:colOff>
      <xdr:row>29</xdr:row>
      <xdr:rowOff>104775</xdr:rowOff>
    </xdr:from>
    <xdr:to>
      <xdr:col>21</xdr:col>
      <xdr:colOff>247650</xdr:colOff>
      <xdr:row>31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974637150" y="562927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القطاع 02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13</xdr:col>
      <xdr:colOff>85725</xdr:colOff>
      <xdr:row>29</xdr:row>
      <xdr:rowOff>104775</xdr:rowOff>
    </xdr:from>
    <xdr:to>
      <xdr:col>15</xdr:col>
      <xdr:colOff>600075</xdr:colOff>
      <xdr:row>31</xdr:row>
      <xdr:rowOff>57150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9977942325" y="562927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فرع</a:t>
          </a:r>
          <a:r>
            <a:rPr lang="ar-EG" sz="1800" b="1" kern="1200" baseline="0">
              <a:solidFill>
                <a:srgbClr val="515151"/>
              </a:solidFill>
              <a:latin typeface="Abadi" panose="020B0604020104020204" pitchFamily="34" charset="0"/>
            </a:rPr>
            <a:t> 2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6</xdr:col>
      <xdr:colOff>266700</xdr:colOff>
      <xdr:row>29</xdr:row>
      <xdr:rowOff>104775</xdr:rowOff>
    </xdr:from>
    <xdr:to>
      <xdr:col>9</xdr:col>
      <xdr:colOff>171450</xdr:colOff>
      <xdr:row>31</xdr:row>
      <xdr:rowOff>57150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982028550" y="562927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فرع </a:t>
          </a:r>
          <a:r>
            <a:rPr lang="en-US" sz="1800" b="1" kern="1200">
              <a:solidFill>
                <a:srgbClr val="515151"/>
              </a:solidFill>
              <a:latin typeface="Abadi" panose="020B0604020104020204" pitchFamily="34" charset="0"/>
            </a:rPr>
            <a:t>1</a:t>
          </a:r>
        </a:p>
      </xdr:txBody>
    </xdr:sp>
    <xdr:clientData/>
  </xdr:twoCellAnchor>
  <xdr:twoCellAnchor editAs="absolute">
    <xdr:from>
      <xdr:col>6</xdr:col>
      <xdr:colOff>266700</xdr:colOff>
      <xdr:row>38</xdr:row>
      <xdr:rowOff>114300</xdr:rowOff>
    </xdr:from>
    <xdr:to>
      <xdr:col>9</xdr:col>
      <xdr:colOff>171450</xdr:colOff>
      <xdr:row>40</xdr:row>
      <xdr:rowOff>66675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982028550" y="7353300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التجارة الداخلية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6</xdr:col>
      <xdr:colOff>266700</xdr:colOff>
      <xdr:row>15</xdr:row>
      <xdr:rowOff>57150</xdr:rowOff>
    </xdr:from>
    <xdr:to>
      <xdr:col>10</xdr:col>
      <xdr:colOff>57150</xdr:colOff>
      <xdr:row>17</xdr:row>
      <xdr:rowOff>57150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981533250" y="2914650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266700</xdr:colOff>
      <xdr:row>18</xdr:row>
      <xdr:rowOff>4762</xdr:rowOff>
    </xdr:from>
    <xdr:to>
      <xdr:col>10</xdr:col>
      <xdr:colOff>57150</xdr:colOff>
      <xdr:row>20</xdr:row>
      <xdr:rowOff>4762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981533250" y="3433762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266700</xdr:colOff>
      <xdr:row>20</xdr:row>
      <xdr:rowOff>142875</xdr:rowOff>
    </xdr:from>
    <xdr:to>
      <xdr:col>10</xdr:col>
      <xdr:colOff>57150</xdr:colOff>
      <xdr:row>22</xdr:row>
      <xdr:rowOff>142875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9981533250" y="3952875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35</xdr:row>
      <xdr:rowOff>85725</xdr:rowOff>
    </xdr:from>
    <xdr:to>
      <xdr:col>22</xdr:col>
      <xdr:colOff>133350</xdr:colOff>
      <xdr:row>37</xdr:row>
      <xdr:rowOff>85725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9974141850" y="6753225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38</xdr:row>
      <xdr:rowOff>33337</xdr:rowOff>
    </xdr:from>
    <xdr:to>
      <xdr:col>22</xdr:col>
      <xdr:colOff>133350</xdr:colOff>
      <xdr:row>40</xdr:row>
      <xdr:rowOff>33337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9974141850" y="7272337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342901</xdr:colOff>
      <xdr:row>15</xdr:row>
      <xdr:rowOff>133350</xdr:rowOff>
    </xdr:from>
    <xdr:to>
      <xdr:col>8</xdr:col>
      <xdr:colOff>180976</xdr:colOff>
      <xdr:row>16</xdr:row>
      <xdr:rowOff>171450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9982628624" y="2990850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المشاريع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9</xdr:col>
      <xdr:colOff>107751</xdr:colOff>
      <xdr:row>15</xdr:row>
      <xdr:rowOff>133350</xdr:rowOff>
    </xdr:from>
    <xdr:to>
      <xdr:col>10</xdr:col>
      <xdr:colOff>19051</xdr:colOff>
      <xdr:row>16</xdr:row>
      <xdr:rowOff>171450</xdr:rowOff>
    </xdr:to>
    <xdr:sp macro="" textlink="Main_Dash_pivots!D4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9981571349" y="2990850"/>
          <a:ext cx="5209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0301BA37-0C3D-4985-BBEA-226E736DCED7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11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342901</xdr:colOff>
      <xdr:row>18</xdr:row>
      <xdr:rowOff>76200</xdr:rowOff>
    </xdr:from>
    <xdr:to>
      <xdr:col>8</xdr:col>
      <xdr:colOff>180976</xdr:colOff>
      <xdr:row>19</xdr:row>
      <xdr:rowOff>114300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9982628624" y="3505200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9</xdr:col>
      <xdr:colOff>107751</xdr:colOff>
      <xdr:row>18</xdr:row>
      <xdr:rowOff>76200</xdr:rowOff>
    </xdr:from>
    <xdr:to>
      <xdr:col>10</xdr:col>
      <xdr:colOff>19051</xdr:colOff>
      <xdr:row>19</xdr:row>
      <xdr:rowOff>114300</xdr:rowOff>
    </xdr:to>
    <xdr:sp macro="" textlink="Main_Dash_pivots!G4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9981571349" y="3505200"/>
          <a:ext cx="5209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B803C221-7185-4198-B63C-D1889FADC181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58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342900</xdr:colOff>
      <xdr:row>21</xdr:row>
      <xdr:rowOff>19049</xdr:rowOff>
    </xdr:from>
    <xdr:to>
      <xdr:col>8</xdr:col>
      <xdr:colOff>333374</xdr:colOff>
      <xdr:row>22</xdr:row>
      <xdr:rowOff>90100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9982476226" y="4019549"/>
          <a:ext cx="1209674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8</xdr:col>
      <xdr:colOff>238126</xdr:colOff>
      <xdr:row>21</xdr:row>
      <xdr:rowOff>19050</xdr:rowOff>
    </xdr:from>
    <xdr:to>
      <xdr:col>10</xdr:col>
      <xdr:colOff>19051</xdr:colOff>
      <xdr:row>22</xdr:row>
      <xdr:rowOff>76200</xdr:rowOff>
    </xdr:to>
    <xdr:sp macro="" textlink="Main_Dash_pivots!J4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9981571349" y="4019550"/>
          <a:ext cx="1000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D6CB4044-94C8-48EF-8AAF-42324C180AB1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3,368 M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342900</xdr:colOff>
      <xdr:row>16</xdr:row>
      <xdr:rowOff>138113</xdr:rowOff>
    </xdr:from>
    <xdr:to>
      <xdr:col>22</xdr:col>
      <xdr:colOff>133350</xdr:colOff>
      <xdr:row>18</xdr:row>
      <xdr:rowOff>138113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9974141850" y="3186113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19</xdr:row>
      <xdr:rowOff>85725</xdr:rowOff>
    </xdr:from>
    <xdr:to>
      <xdr:col>22</xdr:col>
      <xdr:colOff>133350</xdr:colOff>
      <xdr:row>21</xdr:row>
      <xdr:rowOff>85725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974141850" y="3705225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438151</xdr:colOff>
      <xdr:row>17</xdr:row>
      <xdr:rowOff>23813</xdr:rowOff>
    </xdr:from>
    <xdr:to>
      <xdr:col>20</xdr:col>
      <xdr:colOff>276226</xdr:colOff>
      <xdr:row>18</xdr:row>
      <xdr:rowOff>61913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9975218174" y="3262313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21</xdr:col>
      <xdr:colOff>219075</xdr:colOff>
      <xdr:row>17</xdr:row>
      <xdr:rowOff>23813</xdr:rowOff>
    </xdr:from>
    <xdr:to>
      <xdr:col>22</xdr:col>
      <xdr:colOff>85726</xdr:colOff>
      <xdr:row>18</xdr:row>
      <xdr:rowOff>61913</xdr:rowOff>
    </xdr:to>
    <xdr:sp macro="" textlink="Main_Dash_pivots!T4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9974189474" y="3262313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07BB6A35-3155-49EC-A9E7-E138137343A8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8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438150</xdr:colOff>
      <xdr:row>19</xdr:row>
      <xdr:rowOff>157163</xdr:rowOff>
    </xdr:from>
    <xdr:to>
      <xdr:col>20</xdr:col>
      <xdr:colOff>447674</xdr:colOff>
      <xdr:row>21</xdr:row>
      <xdr:rowOff>23813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9975046726" y="3776663"/>
          <a:ext cx="122872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</a:p>
      </xdr:txBody>
    </xdr:sp>
    <xdr:clientData/>
  </xdr:twoCellAnchor>
  <xdr:twoCellAnchor editAs="absolute">
    <xdr:from>
      <xdr:col>20</xdr:col>
      <xdr:colOff>457200</xdr:colOff>
      <xdr:row>19</xdr:row>
      <xdr:rowOff>157163</xdr:rowOff>
    </xdr:from>
    <xdr:to>
      <xdr:col>22</xdr:col>
      <xdr:colOff>85726</xdr:colOff>
      <xdr:row>21</xdr:row>
      <xdr:rowOff>14288</xdr:rowOff>
    </xdr:to>
    <xdr:sp macro="" textlink="Main_Dash_pivots!W4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9974189474" y="3776663"/>
          <a:ext cx="847726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9D3A68BA-6D75-4097-A0A2-D586C101A701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1,747 M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438151</xdr:colOff>
      <xdr:row>35</xdr:row>
      <xdr:rowOff>161925</xdr:rowOff>
    </xdr:from>
    <xdr:to>
      <xdr:col>20</xdr:col>
      <xdr:colOff>276226</xdr:colOff>
      <xdr:row>37</xdr:row>
      <xdr:rowOff>9525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9975218174" y="6829425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</a:p>
      </xdr:txBody>
    </xdr:sp>
    <xdr:clientData/>
  </xdr:twoCellAnchor>
  <xdr:twoCellAnchor editAs="absolute">
    <xdr:from>
      <xdr:col>21</xdr:col>
      <xdr:colOff>219075</xdr:colOff>
      <xdr:row>35</xdr:row>
      <xdr:rowOff>161925</xdr:rowOff>
    </xdr:from>
    <xdr:to>
      <xdr:col>22</xdr:col>
      <xdr:colOff>85726</xdr:colOff>
      <xdr:row>37</xdr:row>
      <xdr:rowOff>9525</xdr:rowOff>
    </xdr:to>
    <xdr:sp macro="" textlink="Main_Dash_pivots!AF4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9974189474" y="6829425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A6A60A3C-65B4-4812-91A6-7EB1467E673B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36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438151</xdr:colOff>
      <xdr:row>38</xdr:row>
      <xdr:rowOff>104774</xdr:rowOff>
    </xdr:from>
    <xdr:to>
      <xdr:col>20</xdr:col>
      <xdr:colOff>419100</xdr:colOff>
      <xdr:row>39</xdr:row>
      <xdr:rowOff>171449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9975075300" y="7343774"/>
          <a:ext cx="120014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</a:p>
      </xdr:txBody>
    </xdr:sp>
    <xdr:clientData/>
  </xdr:twoCellAnchor>
  <xdr:twoCellAnchor editAs="absolute">
    <xdr:from>
      <xdr:col>20</xdr:col>
      <xdr:colOff>466725</xdr:colOff>
      <xdr:row>38</xdr:row>
      <xdr:rowOff>104774</xdr:rowOff>
    </xdr:from>
    <xdr:to>
      <xdr:col>22</xdr:col>
      <xdr:colOff>85726</xdr:colOff>
      <xdr:row>39</xdr:row>
      <xdr:rowOff>152399</xdr:rowOff>
    </xdr:to>
    <xdr:sp macro="" textlink="Main_Dash_pivots!AI4">
      <xdr:nvSpPr>
        <xdr:cNvPr id="50" name="TextBox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9974189474" y="7343774"/>
          <a:ext cx="838201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77E374EE-1D48-46BD-8CAE-7D912CAD588D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1,483 M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85725</xdr:colOff>
      <xdr:row>35</xdr:row>
      <xdr:rowOff>85725</xdr:rowOff>
    </xdr:from>
    <xdr:to>
      <xdr:col>16</xdr:col>
      <xdr:colOff>57150</xdr:colOff>
      <xdr:row>37</xdr:row>
      <xdr:rowOff>85725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9904508497" y="6753225"/>
          <a:ext cx="1786778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13</xdr:col>
      <xdr:colOff>85725</xdr:colOff>
      <xdr:row>38</xdr:row>
      <xdr:rowOff>33337</xdr:rowOff>
    </xdr:from>
    <xdr:to>
      <xdr:col>16</xdr:col>
      <xdr:colOff>57150</xdr:colOff>
      <xdr:row>40</xdr:row>
      <xdr:rowOff>33337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904508497" y="7272337"/>
          <a:ext cx="1786778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13</xdr:col>
      <xdr:colOff>180976</xdr:colOff>
      <xdr:row>35</xdr:row>
      <xdr:rowOff>161925</xdr:rowOff>
    </xdr:from>
    <xdr:to>
      <xdr:col>15</xdr:col>
      <xdr:colOff>19051</xdr:colOff>
      <xdr:row>37</xdr:row>
      <xdr:rowOff>9525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9905151713" y="6829425"/>
          <a:ext cx="104831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</a:p>
      </xdr:txBody>
    </xdr:sp>
    <xdr:clientData/>
  </xdr:twoCellAnchor>
  <xdr:twoCellAnchor editAs="absolute">
    <xdr:from>
      <xdr:col>15</xdr:col>
      <xdr:colOff>95250</xdr:colOff>
      <xdr:row>35</xdr:row>
      <xdr:rowOff>161925</xdr:rowOff>
    </xdr:from>
    <xdr:to>
      <xdr:col>15</xdr:col>
      <xdr:colOff>571501</xdr:colOff>
      <xdr:row>37</xdr:row>
      <xdr:rowOff>9525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9904599263" y="6829425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en-US" sz="1400" b="1" kern="1200">
              <a:solidFill>
                <a:srgbClr val="3B3B3B"/>
              </a:solidFill>
              <a:latin typeface="Abadi" panose="020B0604020104020204" pitchFamily="34" charset="0"/>
            </a:rPr>
            <a:t>---</a:t>
          </a:r>
        </a:p>
      </xdr:txBody>
    </xdr:sp>
    <xdr:clientData/>
  </xdr:twoCellAnchor>
  <xdr:twoCellAnchor editAs="absolute">
    <xdr:from>
      <xdr:col>13</xdr:col>
      <xdr:colOff>180975</xdr:colOff>
      <xdr:row>38</xdr:row>
      <xdr:rowOff>104775</xdr:rowOff>
    </xdr:from>
    <xdr:to>
      <xdr:col>15</xdr:col>
      <xdr:colOff>190499</xdr:colOff>
      <xdr:row>39</xdr:row>
      <xdr:rowOff>133350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9904980265" y="7343775"/>
          <a:ext cx="121976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</a:p>
      </xdr:txBody>
    </xdr:sp>
    <xdr:clientData/>
  </xdr:twoCellAnchor>
  <xdr:twoCellAnchor editAs="absolute">
    <xdr:from>
      <xdr:col>15</xdr:col>
      <xdr:colOff>95250</xdr:colOff>
      <xdr:row>38</xdr:row>
      <xdr:rowOff>104775</xdr:rowOff>
    </xdr:from>
    <xdr:to>
      <xdr:col>15</xdr:col>
      <xdr:colOff>571501</xdr:colOff>
      <xdr:row>39</xdr:row>
      <xdr:rowOff>142875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9904599263" y="7343775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en-US" sz="1400" b="1" kern="1200">
              <a:solidFill>
                <a:srgbClr val="3B3B3B"/>
              </a:solidFill>
              <a:latin typeface="Abadi" panose="020B0604020104020204" pitchFamily="34" charset="0"/>
            </a:rPr>
            <a:t>---</a:t>
          </a:r>
        </a:p>
      </xdr:txBody>
    </xdr:sp>
    <xdr:clientData/>
  </xdr:twoCellAnchor>
  <xdr:twoCellAnchor editAs="absolute">
    <xdr:from>
      <xdr:col>6</xdr:col>
      <xdr:colOff>266700</xdr:colOff>
      <xdr:row>23</xdr:row>
      <xdr:rowOff>114300</xdr:rowOff>
    </xdr:from>
    <xdr:to>
      <xdr:col>16</xdr:col>
      <xdr:colOff>571500</xdr:colOff>
      <xdr:row>25</xdr:row>
      <xdr:rowOff>114300</xdr:rowOff>
    </xdr:to>
    <xdr:sp macro="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977361300" y="4495800"/>
          <a:ext cx="6400800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23</xdr:row>
      <xdr:rowOff>114300</xdr:rowOff>
    </xdr:from>
    <xdr:to>
      <xdr:col>27</xdr:col>
      <xdr:colOff>352425</xdr:colOff>
      <xdr:row>25</xdr:row>
      <xdr:rowOff>114300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9970874775" y="4495800"/>
          <a:ext cx="5495925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42</xdr:row>
      <xdr:rowOff>47625</xdr:rowOff>
    </xdr:from>
    <xdr:to>
      <xdr:col>27</xdr:col>
      <xdr:colOff>352425</xdr:colOff>
      <xdr:row>44</xdr:row>
      <xdr:rowOff>47625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897556928" y="8048625"/>
          <a:ext cx="5455583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12</xdr:col>
      <xdr:colOff>514350</xdr:colOff>
      <xdr:row>42</xdr:row>
      <xdr:rowOff>47625</xdr:rowOff>
    </xdr:from>
    <xdr:to>
      <xdr:col>17</xdr:col>
      <xdr:colOff>152400</xdr:colOff>
      <xdr:row>44</xdr:row>
      <xdr:rowOff>47625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9977170800" y="8048625"/>
          <a:ext cx="2686050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9</xdr:col>
      <xdr:colOff>152401</xdr:colOff>
      <xdr:row>24</xdr:row>
      <xdr:rowOff>9526</xdr:rowOff>
    </xdr:from>
    <xdr:to>
      <xdr:col>16</xdr:col>
      <xdr:colOff>447676</xdr:colOff>
      <xdr:row>25</xdr:row>
      <xdr:rowOff>28575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977485124" y="4581526"/>
          <a:ext cx="4562475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342901</xdr:colOff>
      <xdr:row>23</xdr:row>
      <xdr:rowOff>174025</xdr:rowOff>
    </xdr:from>
    <xdr:to>
      <xdr:col>7</xdr:col>
      <xdr:colOff>581026</xdr:colOff>
      <xdr:row>25</xdr:row>
      <xdr:rowOff>54576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9982838174" y="4555525"/>
          <a:ext cx="847725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نسبة</a:t>
          </a:r>
          <a:r>
            <a:rPr lang="ar-EG" sz="1400" b="0" kern="120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 التنفيذ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7</xdr:col>
      <xdr:colOff>485774</xdr:colOff>
      <xdr:row>23</xdr:row>
      <xdr:rowOff>180975</xdr:rowOff>
    </xdr:from>
    <xdr:to>
      <xdr:col>8</xdr:col>
      <xdr:colOff>419100</xdr:colOff>
      <xdr:row>25</xdr:row>
      <xdr:rowOff>47625</xdr:rowOff>
    </xdr:to>
    <xdr:sp macro="" textlink="Main_Dash_pivots!$L$6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9982390500" y="4562475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04EE18E1-5CFD-4CA6-8E84-C1440866F05B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64%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7411</xdr:colOff>
      <xdr:row>22</xdr:row>
      <xdr:rowOff>95248</xdr:rowOff>
    </xdr:from>
    <xdr:to>
      <xdr:col>16</xdr:col>
      <xdr:colOff>590549</xdr:colOff>
      <xdr:row>26</xdr:row>
      <xdr:rowOff>132448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204676</xdr:colOff>
      <xdr:row>24</xdr:row>
      <xdr:rowOff>9526</xdr:rowOff>
    </xdr:from>
    <xdr:to>
      <xdr:col>27</xdr:col>
      <xdr:colOff>219076</xdr:colOff>
      <xdr:row>25</xdr:row>
      <xdr:rowOff>28575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971008124" y="4581526"/>
          <a:ext cx="3672000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419101</xdr:colOff>
      <xdr:row>23</xdr:row>
      <xdr:rowOff>174025</xdr:rowOff>
    </xdr:from>
    <xdr:to>
      <xdr:col>20</xdr:col>
      <xdr:colOff>47626</xdr:colOff>
      <xdr:row>25</xdr:row>
      <xdr:rowOff>54576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9975446774" y="4555525"/>
          <a:ext cx="847725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نسبة</a:t>
          </a:r>
          <a:r>
            <a:rPr lang="ar-EG" sz="1400" b="0" kern="120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 التنفيذ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19</xdr:col>
      <xdr:colOff>561974</xdr:colOff>
      <xdr:row>23</xdr:row>
      <xdr:rowOff>180975</xdr:rowOff>
    </xdr:from>
    <xdr:to>
      <xdr:col>20</xdr:col>
      <xdr:colOff>495300</xdr:colOff>
      <xdr:row>25</xdr:row>
      <xdr:rowOff>47625</xdr:rowOff>
    </xdr:to>
    <xdr:sp macro="" textlink="Main_Dash_pivots!$Y$6">
      <xdr:nvSpPr>
        <xdr:cNvPr id="62" name="TextBox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9974999100" y="4562475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69E6359E-E32B-4432-B871-DA11049C1140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46%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21</xdr:col>
      <xdr:colOff>71580</xdr:colOff>
      <xdr:row>22</xdr:row>
      <xdr:rowOff>95751</xdr:rowOff>
    </xdr:from>
    <xdr:to>
      <xdr:col>27</xdr:col>
      <xdr:colOff>361949</xdr:colOff>
      <xdr:row>26</xdr:row>
      <xdr:rowOff>132951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18</xdr:col>
      <xdr:colOff>419101</xdr:colOff>
      <xdr:row>42</xdr:row>
      <xdr:rowOff>107350</xdr:rowOff>
    </xdr:from>
    <xdr:to>
      <xdr:col>20</xdr:col>
      <xdr:colOff>47626</xdr:colOff>
      <xdr:row>43</xdr:row>
      <xdr:rowOff>178401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9902097550" y="8108350"/>
          <a:ext cx="838760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نسبة</a:t>
          </a:r>
          <a:r>
            <a:rPr lang="ar-EG" sz="1400" b="0" kern="120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 التنفيذ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19</xdr:col>
      <xdr:colOff>561974</xdr:colOff>
      <xdr:row>42</xdr:row>
      <xdr:rowOff>114300</xdr:rowOff>
    </xdr:from>
    <xdr:to>
      <xdr:col>20</xdr:col>
      <xdr:colOff>495300</xdr:colOff>
      <xdr:row>43</xdr:row>
      <xdr:rowOff>171450</xdr:rowOff>
    </xdr:to>
    <xdr:sp macro="" textlink="Main_Dash_pivots!$AK$6">
      <xdr:nvSpPr>
        <xdr:cNvPr id="66" name="TextBox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9901649876" y="8115300"/>
          <a:ext cx="53844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91E2D5AA-D98C-4C91-B4A5-C790822E0CE7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49%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62401</xdr:colOff>
      <xdr:row>42</xdr:row>
      <xdr:rowOff>133351</xdr:rowOff>
    </xdr:from>
    <xdr:to>
      <xdr:col>17</xdr:col>
      <xdr:colOff>1</xdr:colOff>
      <xdr:row>43</xdr:row>
      <xdr:rowOff>152400</xdr:rowOff>
    </xdr:to>
    <xdr:sp macro="" textlink="">
      <xdr:nvSpPr>
        <xdr:cNvPr id="69" name="Rectangle: Rounded Corner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9977323199" y="8134351"/>
          <a:ext cx="2376000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21</xdr:col>
      <xdr:colOff>204676</xdr:colOff>
      <xdr:row>42</xdr:row>
      <xdr:rowOff>133351</xdr:rowOff>
    </xdr:from>
    <xdr:to>
      <xdr:col>27</xdr:col>
      <xdr:colOff>219076</xdr:colOff>
      <xdr:row>43</xdr:row>
      <xdr:rowOff>152400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9897690277" y="8134351"/>
          <a:ext cx="3645105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21</xdr:col>
      <xdr:colOff>68019</xdr:colOff>
      <xdr:row>41</xdr:row>
      <xdr:rowOff>29203</xdr:rowOff>
    </xdr:from>
    <xdr:to>
      <xdr:col>27</xdr:col>
      <xdr:colOff>358388</xdr:colOff>
      <xdr:row>45</xdr:row>
      <xdr:rowOff>66403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371475</xdr:colOff>
      <xdr:row>13</xdr:row>
      <xdr:rowOff>9525</xdr:rowOff>
    </xdr:from>
    <xdr:to>
      <xdr:col>8</xdr:col>
      <xdr:colOff>114300</xdr:colOff>
      <xdr:row>14</xdr:row>
      <xdr:rowOff>104775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pSpPr/>
      </xdr:nvGrpSpPr>
      <xdr:grpSpPr>
        <a:xfrm>
          <a:off x="9982695300" y="2486025"/>
          <a:ext cx="962025" cy="285750"/>
          <a:chOff x="9982800075" y="2486025"/>
          <a:chExt cx="962025" cy="285750"/>
        </a:xfrm>
      </xdr:grpSpPr>
      <xdr:sp macro="[0]!Industrial_Area_Dash" textlink="">
        <xdr:nvSpPr>
          <xdr:cNvPr id="71" name="Rectangle: Rounded Corners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Industrial_Area_Dash">
        <xdr:nvPicPr>
          <xdr:cNvPr id="78" name="Graphic 77" descr="Chevron arrows RTL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447675</xdr:colOff>
      <xdr:row>13</xdr:row>
      <xdr:rowOff>9525</xdr:rowOff>
    </xdr:from>
    <xdr:to>
      <xdr:col>20</xdr:col>
      <xdr:colOff>190500</xdr:colOff>
      <xdr:row>14</xdr:row>
      <xdr:rowOff>104775</xdr:rowOff>
    </xdr:to>
    <xdr:grpSp>
      <xdr:nvGrpSpPr>
        <xdr:cNvPr id="80" name="Market_G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9975303900" y="2486025"/>
          <a:ext cx="962025" cy="285750"/>
          <a:chOff x="9982800075" y="2486025"/>
          <a:chExt cx="962025" cy="285750"/>
        </a:xfrm>
      </xdr:grpSpPr>
      <xdr:sp macro="[0]!Wholesale_market_A2" textlink="">
        <xdr:nvSpPr>
          <xdr:cNvPr id="81" name="Market_BTN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Wholesale_market_A2">
        <xdr:nvPicPr>
          <xdr:cNvPr id="82" name="Graphic 81" descr="Chevron arrows RTL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447675</xdr:colOff>
      <xdr:row>31</xdr:row>
      <xdr:rowOff>133350</xdr:rowOff>
    </xdr:from>
    <xdr:to>
      <xdr:col>20</xdr:col>
      <xdr:colOff>190500</xdr:colOff>
      <xdr:row>33</xdr:row>
      <xdr:rowOff>38100</xdr:rowOff>
    </xdr:to>
    <xdr:grpSp>
      <xdr:nvGrpSpPr>
        <xdr:cNvPr id="83" name="Swab_G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pSpPr/>
      </xdr:nvGrpSpPr>
      <xdr:grpSpPr>
        <a:xfrm>
          <a:off x="9975303900" y="6038850"/>
          <a:ext cx="962025" cy="285750"/>
          <a:chOff x="9982800075" y="2486025"/>
          <a:chExt cx="962025" cy="285750"/>
        </a:xfrm>
      </xdr:grpSpPr>
      <xdr:sp macro="[0]!Greenhouses_A3" textlink="">
        <xdr:nvSpPr>
          <xdr:cNvPr id="84" name="Rectangle: Rounded Corners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Greenhouses_A3">
        <xdr:nvPicPr>
          <xdr:cNvPr id="85" name="Graphic 84" descr="Chevron arrows RT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190500</xdr:colOff>
      <xdr:row>31</xdr:row>
      <xdr:rowOff>133350</xdr:rowOff>
    </xdr:from>
    <xdr:to>
      <xdr:col>14</xdr:col>
      <xdr:colOff>542925</xdr:colOff>
      <xdr:row>33</xdr:row>
      <xdr:rowOff>38100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9978609075" y="6038850"/>
          <a:ext cx="962025" cy="285750"/>
          <a:chOff x="9982800075" y="2486025"/>
          <a:chExt cx="962025" cy="285750"/>
        </a:xfrm>
      </xdr:grpSpPr>
      <xdr:sp macro="[0]!Not_Finished" textlink="">
        <xdr:nvSpPr>
          <xdr:cNvPr id="87" name="Rectangle: Rounded Corners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Not_Finished">
        <xdr:nvPicPr>
          <xdr:cNvPr id="88" name="Graphic 87" descr="Chevron arrows RTL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342900</xdr:colOff>
      <xdr:row>33</xdr:row>
      <xdr:rowOff>133350</xdr:rowOff>
    </xdr:from>
    <xdr:to>
      <xdr:col>8</xdr:col>
      <xdr:colOff>85725</xdr:colOff>
      <xdr:row>35</xdr:row>
      <xdr:rowOff>38100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pSpPr/>
      </xdr:nvGrpSpPr>
      <xdr:grpSpPr>
        <a:xfrm>
          <a:off x="9982723875" y="6419850"/>
          <a:ext cx="962025" cy="285750"/>
          <a:chOff x="9982800075" y="2486025"/>
          <a:chExt cx="962025" cy="285750"/>
        </a:xfrm>
      </xdr:grpSpPr>
      <xdr:sp macro="[0]!Not_Finished" textlink="">
        <xdr:nvSpPr>
          <xdr:cNvPr id="90" name="Rectangle: Rounded Corners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Not_Finished">
        <xdr:nvPicPr>
          <xdr:cNvPr id="91" name="Graphic 90" descr="Chevron arrows RTL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342900</xdr:colOff>
      <xdr:row>42</xdr:row>
      <xdr:rowOff>152400</xdr:rowOff>
    </xdr:from>
    <xdr:to>
      <xdr:col>8</xdr:col>
      <xdr:colOff>85725</xdr:colOff>
      <xdr:row>44</xdr:row>
      <xdr:rowOff>57150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982723875" y="8153400"/>
          <a:ext cx="962025" cy="285750"/>
          <a:chOff x="9982800075" y="2486025"/>
          <a:chExt cx="962025" cy="285750"/>
        </a:xfrm>
      </xdr:grpSpPr>
      <xdr:sp macro="[0]!Not_Finished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Not_Finished">
        <xdr:nvPicPr>
          <xdr:cNvPr id="94" name="Graphic 93" descr="Chevron arrows RTL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447942</xdr:colOff>
      <xdr:row>4</xdr:row>
      <xdr:rowOff>104775</xdr:rowOff>
    </xdr:from>
    <xdr:to>
      <xdr:col>7</xdr:col>
      <xdr:colOff>164034</xdr:colOff>
      <xdr:row>6</xdr:row>
      <xdr:rowOff>47626</xdr:rowOff>
    </xdr:to>
    <xdr:pic>
      <xdr:nvPicPr>
        <xdr:cNvPr id="96" name="Graphic 95" descr="Databas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983255166" y="866775"/>
          <a:ext cx="325692" cy="323851"/>
        </a:xfrm>
        <a:prstGeom prst="rect">
          <a:avLst/>
        </a:prstGeom>
      </xdr:spPr>
    </xdr:pic>
    <xdr:clientData/>
  </xdr:twoCellAnchor>
  <xdr:twoCellAnchor editAs="absolute">
    <xdr:from>
      <xdr:col>7</xdr:col>
      <xdr:colOff>543195</xdr:colOff>
      <xdr:row>4</xdr:row>
      <xdr:rowOff>104775</xdr:rowOff>
    </xdr:from>
    <xdr:to>
      <xdr:col>8</xdr:col>
      <xdr:colOff>256902</xdr:colOff>
      <xdr:row>6</xdr:row>
      <xdr:rowOff>47626</xdr:rowOff>
    </xdr:to>
    <xdr:pic>
      <xdr:nvPicPr>
        <xdr:cNvPr id="97" name="Graphic 96" descr="Single gear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9982552698" y="866775"/>
          <a:ext cx="323307" cy="323851"/>
        </a:xfrm>
        <a:prstGeom prst="rect">
          <a:avLst/>
        </a:prstGeom>
      </xdr:spPr>
    </xdr:pic>
    <xdr:clientData/>
  </xdr:twoCellAnchor>
  <xdr:twoCellAnchor editAs="absolute">
    <xdr:from>
      <xdr:col>11</xdr:col>
      <xdr:colOff>514349</xdr:colOff>
      <xdr:row>9</xdr:row>
      <xdr:rowOff>142876</xdr:rowOff>
    </xdr:from>
    <xdr:to>
      <xdr:col>16</xdr:col>
      <xdr:colOff>197071</xdr:colOff>
      <xdr:row>24</xdr:row>
      <xdr:rowOff>20112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7" t="8726" r="2262" b="2844"/>
        <a:stretch/>
      </xdr:blipFill>
      <xdr:spPr>
        <a:xfrm>
          <a:off x="9977735729" y="1857376"/>
          <a:ext cx="2730722" cy="2734736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22</xdr:col>
      <xdr:colOff>561973</xdr:colOff>
      <xdr:row>27</xdr:row>
      <xdr:rowOff>45015</xdr:rowOff>
    </xdr:from>
    <xdr:to>
      <xdr:col>27</xdr:col>
      <xdr:colOff>380999</xdr:colOff>
      <xdr:row>43</xdr:row>
      <xdr:rowOff>22708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0846201" y="5188515"/>
          <a:ext cx="2867026" cy="3025693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13749</xdr:colOff>
      <xdr:row>12</xdr:row>
      <xdr:rowOff>171449</xdr:rowOff>
    </xdr:from>
    <xdr:to>
      <xdr:col>4</xdr:col>
      <xdr:colOff>57150</xdr:colOff>
      <xdr:row>14</xdr:row>
      <xdr:rowOff>155737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9985190850" y="2457449"/>
          <a:ext cx="1262601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2400" b="1" kern="1200">
              <a:solidFill>
                <a:schemeClr val="tx1"/>
              </a:solidFill>
              <a:latin typeface="Abadi" panose="020B0604020104020204" pitchFamily="34" charset="0"/>
              <a:ea typeface="+mn-ea"/>
              <a:cs typeface="+mn-cs"/>
            </a:rPr>
            <a:t>المناطق</a:t>
          </a:r>
          <a:endParaRPr lang="en-US" sz="2400" b="1" kern="1200">
            <a:solidFill>
              <a:schemeClr val="tx1"/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15</xdr:row>
      <xdr:rowOff>170310</xdr:rowOff>
    </xdr:from>
    <xdr:to>
      <xdr:col>4</xdr:col>
      <xdr:colOff>466725</xdr:colOff>
      <xdr:row>17</xdr:row>
      <xdr:rowOff>154598</xdr:rowOff>
    </xdr:to>
    <xdr:sp macro="[0]!Industrial_Area_Dash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9984781275" y="3027810"/>
          <a:ext cx="1562193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القطاع 01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19</xdr:row>
      <xdr:rowOff>87688</xdr:rowOff>
    </xdr:from>
    <xdr:to>
      <xdr:col>4</xdr:col>
      <xdr:colOff>216426</xdr:colOff>
      <xdr:row>21</xdr:row>
      <xdr:rowOff>71977</xdr:rowOff>
    </xdr:to>
    <xdr:sp macro="[0]!Wholesale_market_A2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9985031574" y="3707188"/>
          <a:ext cx="1311894" cy="365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القطاع 03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23</xdr:row>
      <xdr:rowOff>33642</xdr:rowOff>
    </xdr:from>
    <xdr:to>
      <xdr:col>4</xdr:col>
      <xdr:colOff>504825</xdr:colOff>
      <xdr:row>25</xdr:row>
      <xdr:rowOff>17930</xdr:rowOff>
    </xdr:to>
    <xdr:sp macro="[0]!Greenhouses_A3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/>
      </xdr:nvSpPr>
      <xdr:spPr>
        <a:xfrm>
          <a:off x="9984743175" y="4415142"/>
          <a:ext cx="1600293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القطاع 02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28</xdr:row>
      <xdr:rowOff>46270</xdr:rowOff>
    </xdr:from>
    <xdr:to>
      <xdr:col>4</xdr:col>
      <xdr:colOff>216426</xdr:colOff>
      <xdr:row>30</xdr:row>
      <xdr:rowOff>30559</xdr:rowOff>
    </xdr:to>
    <xdr:sp macro="[0]!Not_Finished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/>
      </xdr:nvSpPr>
      <xdr:spPr>
        <a:xfrm>
          <a:off x="9985031574" y="5380270"/>
          <a:ext cx="1311894" cy="365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قها وادفينا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409575</xdr:colOff>
      <xdr:row>26</xdr:row>
      <xdr:rowOff>178618</xdr:rowOff>
    </xdr:from>
    <xdr:to>
      <xdr:col>4</xdr:col>
      <xdr:colOff>238125</xdr:colOff>
      <xdr:row>27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985009875" y="5131618"/>
          <a:ext cx="1657350" cy="11882"/>
        </a:xfrm>
        <a:prstGeom prst="line">
          <a:avLst/>
        </a:prstGeom>
        <a:ln>
          <a:solidFill>
            <a:schemeClr val="accent4">
              <a:lumMod val="75000"/>
            </a:schemeClr>
          </a:solidFill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123732</xdr:colOff>
      <xdr:row>31</xdr:row>
      <xdr:rowOff>58898</xdr:rowOff>
    </xdr:from>
    <xdr:to>
      <xdr:col>4</xdr:col>
      <xdr:colOff>216426</xdr:colOff>
      <xdr:row>33</xdr:row>
      <xdr:rowOff>43186</xdr:rowOff>
    </xdr:to>
    <xdr:sp macro="[0]!Not_Finished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/>
      </xdr:nvSpPr>
      <xdr:spPr>
        <a:xfrm>
          <a:off x="9985031574" y="5964398"/>
          <a:ext cx="1311894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فرع الميديا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34</xdr:row>
      <xdr:rowOff>71526</xdr:rowOff>
    </xdr:from>
    <xdr:to>
      <xdr:col>4</xdr:col>
      <xdr:colOff>447675</xdr:colOff>
      <xdr:row>36</xdr:row>
      <xdr:rowOff>55814</xdr:rowOff>
    </xdr:to>
    <xdr:sp macro="[0]!Not_Finished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9984800325" y="6548526"/>
          <a:ext cx="1543143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التجارة الداخلية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276224</xdr:colOff>
      <xdr:row>28</xdr:row>
      <xdr:rowOff>61358</xdr:rowOff>
    </xdr:from>
    <xdr:to>
      <xdr:col>11</xdr:col>
      <xdr:colOff>447675</xdr:colOff>
      <xdr:row>35</xdr:row>
      <xdr:rowOff>173771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3125" y="5395358"/>
          <a:ext cx="1390651" cy="1445913"/>
        </a:xfrm>
        <a:prstGeom prst="rect">
          <a:avLst/>
        </a:prstGeom>
      </xdr:spPr>
    </xdr:pic>
    <xdr:clientData/>
  </xdr:twoCellAnchor>
  <xdr:twoCellAnchor editAs="absolute">
    <xdr:from>
      <xdr:col>9</xdr:col>
      <xdr:colOff>384725</xdr:colOff>
      <xdr:row>37</xdr:row>
      <xdr:rowOff>139739</xdr:rowOff>
    </xdr:from>
    <xdr:to>
      <xdr:col>11</xdr:col>
      <xdr:colOff>478216</xdr:colOff>
      <xdr:row>44</xdr:row>
      <xdr:rowOff>172996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2584" y="7188239"/>
          <a:ext cx="1312691" cy="13667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4</xdr:row>
          <xdr:rowOff>152400</xdr:rowOff>
        </xdr:from>
        <xdr:to>
          <xdr:col>24</xdr:col>
          <xdr:colOff>447675</xdr:colOff>
          <xdr:row>6</xdr:row>
          <xdr:rowOff>0</xdr:rowOff>
        </xdr:to>
        <xdr:sp macro="" textlink="">
          <xdr:nvSpPr>
            <xdr:cNvPr id="1025" name="Search_Bo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66675</xdr:colOff>
      <xdr:row>10</xdr:row>
      <xdr:rowOff>38100</xdr:rowOff>
    </xdr:from>
    <xdr:to>
      <xdr:col>27</xdr:col>
      <xdr:colOff>533400</xdr:colOff>
      <xdr:row>23</xdr:row>
      <xdr:rowOff>133350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2" t="19127" r="7628" b="16323"/>
        <a:stretch/>
      </xdr:blipFill>
      <xdr:spPr>
        <a:xfrm>
          <a:off x="9970693800" y="1943100"/>
          <a:ext cx="3514725" cy="2571750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13</xdr:col>
      <xdr:colOff>161927</xdr:colOff>
      <xdr:row>6</xdr:row>
      <xdr:rowOff>66672</xdr:rowOff>
    </xdr:from>
    <xdr:to>
      <xdr:col>14</xdr:col>
      <xdr:colOff>545532</xdr:colOff>
      <xdr:row>9</xdr:row>
      <xdr:rowOff>114299</xdr:rowOff>
    </xdr:to>
    <xdr:sp macro="" textlink="">
      <xdr:nvSpPr>
        <xdr:cNvPr id="99" name="Rectangle: Top Corners Rounded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10800000">
          <a:off x="9978606468" y="1209672"/>
          <a:ext cx="993205" cy="619127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 kern="1200"/>
            <a:t>`</a:t>
          </a:r>
        </a:p>
      </xdr:txBody>
    </xdr:sp>
    <xdr:clientData/>
  </xdr:twoCellAnchor>
  <xdr:twoCellAnchor>
    <xdr:from>
      <xdr:col>12</xdr:col>
      <xdr:colOff>339088</xdr:colOff>
      <xdr:row>4</xdr:row>
      <xdr:rowOff>66674</xdr:rowOff>
    </xdr:from>
    <xdr:to>
      <xdr:col>15</xdr:col>
      <xdr:colOff>228600</xdr:colOff>
      <xdr:row>6</xdr:row>
      <xdr:rowOff>85725</xdr:rowOff>
    </xdr:to>
    <xdr:sp macro="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9999819279" y="828674"/>
          <a:ext cx="1722253" cy="400051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innerShdw blurRad="139700">
            <a:schemeClr val="accent1">
              <a:lumMod val="75000"/>
              <a:alpha val="55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endParaRPr lang="en-US" sz="1800" b="0" kern="1200">
            <a:cs typeface="+mj-cs"/>
          </a:endParaRPr>
        </a:p>
      </xdr:txBody>
    </xdr:sp>
    <xdr:clientData/>
  </xdr:twoCellAnchor>
  <xdr:twoCellAnchor>
    <xdr:from>
      <xdr:col>10</xdr:col>
      <xdr:colOff>367663</xdr:colOff>
      <xdr:row>4</xdr:row>
      <xdr:rowOff>66674</xdr:rowOff>
    </xdr:from>
    <xdr:to>
      <xdr:col>13</xdr:col>
      <xdr:colOff>95250</xdr:colOff>
      <xdr:row>6</xdr:row>
      <xdr:rowOff>85725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9979666350" y="828674"/>
          <a:ext cx="1556387" cy="400051"/>
          <a:chOff x="9978460487" y="828674"/>
          <a:chExt cx="1562100" cy="400051"/>
        </a:xfrm>
      </xdr:grpSpPr>
      <xdr:sp macro="[0]!Sheet1.Search_Selection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9978460487" y="828674"/>
            <a:ext cx="1562100" cy="400051"/>
          </a:xfrm>
          <a:prstGeom prst="roundRect">
            <a:avLst>
              <a:gd name="adj" fmla="val 50000"/>
            </a:avLst>
          </a:prstGeom>
          <a:solidFill>
            <a:srgbClr val="2C70AE"/>
          </a:solidFill>
          <a:ln>
            <a:noFill/>
          </a:ln>
          <a:effectLst>
            <a:innerShdw blurRad="50800">
              <a:schemeClr val="bg1">
                <a:alpha val="6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 rtl="1"/>
            <a:endParaRPr lang="en-US" sz="1800" b="0" kern="1200">
              <a:cs typeface="+mj-cs"/>
            </a:endParaRPr>
          </a:p>
        </xdr:txBody>
      </xdr:sp>
      <xdr:sp macro="[0]!Sheet1.Search_Selection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9978551925" y="828675"/>
            <a:ext cx="134302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 rtl="1"/>
            <a:r>
              <a:rPr lang="ar-EG" sz="1800" kern="1200">
                <a:solidFill>
                  <a:schemeClr val="bg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بحث</a:t>
            </a:r>
            <a:endParaRPr lang="en-US" sz="1800" kern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14</xdr:col>
      <xdr:colOff>593951</xdr:colOff>
      <xdr:row>4</xdr:row>
      <xdr:rowOff>186425</xdr:rowOff>
    </xdr:from>
    <xdr:to>
      <xdr:col>15</xdr:col>
      <xdr:colOff>97906</xdr:colOff>
      <xdr:row>5</xdr:row>
      <xdr:rowOff>111850</xdr:rowOff>
    </xdr:to>
    <xdr:sp macro="" textlink="">
      <xdr:nvSpPr>
        <xdr:cNvPr id="101" name="Half Fram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13500000">
          <a:off x="9999949445" y="948953"/>
          <a:ext cx="115925" cy="114869"/>
        </a:xfrm>
        <a:prstGeom prst="halfFrame">
          <a:avLst>
            <a:gd name="adj1" fmla="val 11458"/>
            <a:gd name="adj2" fmla="val 11458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4</xdr:row>
      <xdr:rowOff>104773</xdr:rowOff>
    </xdr:from>
    <xdr:to>
      <xdr:col>14</xdr:col>
      <xdr:colOff>533400</xdr:colOff>
      <xdr:row>6</xdr:row>
      <xdr:rowOff>28574</xdr:rowOff>
    </xdr:to>
    <xdr:sp macro="" textlink="">
      <xdr:nvSpPr>
        <xdr:cNvPr id="28" name="FL_Cap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9978618600" y="866773"/>
          <a:ext cx="1000125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ar-EG" sz="1600" kern="1200"/>
            <a:t>العقد</a:t>
          </a:r>
          <a:endParaRPr lang="en-US" sz="16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6</xdr:row>
          <xdr:rowOff>123825</xdr:rowOff>
        </xdr:from>
        <xdr:to>
          <xdr:col>14</xdr:col>
          <xdr:colOff>533400</xdr:colOff>
          <xdr:row>8</xdr:row>
          <xdr:rowOff>180975</xdr:rowOff>
        </xdr:to>
        <xdr:sp macro="" textlink="">
          <xdr:nvSpPr>
            <xdr:cNvPr id="1027" name="List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514350</xdr:colOff>
      <xdr:row>4</xdr:row>
      <xdr:rowOff>85725</xdr:rowOff>
    </xdr:from>
    <xdr:to>
      <xdr:col>15</xdr:col>
      <xdr:colOff>180975</xdr:colOff>
      <xdr:row>6</xdr:row>
      <xdr:rowOff>66675</xdr:rowOff>
    </xdr:to>
    <xdr:sp macro="[0]!Lisy2_Show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/>
      </xdr:nvSpPr>
      <xdr:spPr>
        <a:xfrm>
          <a:off x="9978361425" y="847725"/>
          <a:ext cx="2762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oneCell">
    <xdr:from>
      <xdr:col>15</xdr:col>
      <xdr:colOff>590553</xdr:colOff>
      <xdr:row>6</xdr:row>
      <xdr:rowOff>63500</xdr:rowOff>
    </xdr:from>
    <xdr:to>
      <xdr:col>24</xdr:col>
      <xdr:colOff>2</xdr:colOff>
      <xdr:row>11</xdr:row>
      <xdr:rowOff>127000</xdr:rowOff>
    </xdr:to>
    <xdr:sp macro="" textlink="">
      <xdr:nvSpPr>
        <xdr:cNvPr id="100" name="Rectangle: Top Corners Rounded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/>
        </xdr:cNvSpPr>
      </xdr:nvSpPr>
      <xdr:spPr>
        <a:xfrm rot="10800000">
          <a:off x="9973055998" y="1206500"/>
          <a:ext cx="4895849" cy="1016000"/>
        </a:xfrm>
        <a:prstGeom prst="round2SameRect">
          <a:avLst/>
        </a:prstGeom>
        <a:solidFill>
          <a:srgbClr val="B3CCE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6</xdr:row>
          <xdr:rowOff>123825</xdr:rowOff>
        </xdr:from>
        <xdr:to>
          <xdr:col>23</xdr:col>
          <xdr:colOff>466725</xdr:colOff>
          <xdr:row>10</xdr:row>
          <xdr:rowOff>85725</xdr:rowOff>
        </xdr:to>
        <xdr:sp macro="" textlink="">
          <xdr:nvSpPr>
            <xdr:cNvPr id="1026" name="Lis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428628</xdr:colOff>
      <xdr:row>4</xdr:row>
      <xdr:rowOff>179519</xdr:rowOff>
    </xdr:from>
    <xdr:to>
      <xdr:col>25</xdr:col>
      <xdr:colOff>9528</xdr:colOff>
      <xdr:row>5</xdr:row>
      <xdr:rowOff>160469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pSpPr/>
      </xdr:nvGrpSpPr>
      <xdr:grpSpPr>
        <a:xfrm>
          <a:off x="9972436872" y="941519"/>
          <a:ext cx="190500" cy="171450"/>
          <a:chOff x="9972027297" y="1065344"/>
          <a:chExt cx="190500" cy="171450"/>
        </a:xfrm>
      </xdr:grpSpPr>
      <xdr:pic macro="[0]!Sheet1.cancel_Search">
        <xdr:nvPicPr>
          <xdr:cNvPr id="110" name="Graphic 109" descr="Close" hidden="1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9972046349" y="1074807"/>
            <a:ext cx="152397" cy="152525"/>
          </a:xfrm>
          <a:prstGeom prst="rect">
            <a:avLst/>
          </a:prstGeom>
        </xdr:spPr>
      </xdr:pic>
      <xdr:sp macro="[0]!Sheet1.cancel_Search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 txBox="1"/>
        </xdr:nvSpPr>
        <xdr:spPr>
          <a:xfrm>
            <a:off x="9972027297" y="1065344"/>
            <a:ext cx="1905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 rtl="1"/>
            <a:endParaRPr lang="en-US" sz="1100"/>
          </a:p>
        </xdr:txBody>
      </xdr:sp>
    </xdr:grpSp>
    <xdr:clientData/>
  </xdr:twoCellAnchor>
  <xdr:twoCellAnchor editAs="oneCell">
    <xdr:from>
      <xdr:col>2</xdr:col>
      <xdr:colOff>446484</xdr:colOff>
      <xdr:row>5</xdr:row>
      <xdr:rowOff>148828</xdr:rowOff>
    </xdr:from>
    <xdr:to>
      <xdr:col>4</xdr:col>
      <xdr:colOff>144066</xdr:colOff>
      <xdr:row>10</xdr:row>
      <xdr:rowOff>110728</xdr:rowOff>
    </xdr:to>
    <xdr:pic>
      <xdr:nvPicPr>
        <xdr:cNvPr id="112" name="Graphic 111" descr="Mining tools outline">
          <a:extLst>
            <a:ext uri="{FF2B5EF4-FFF2-40B4-BE49-F238E27FC236}">
              <a16:creationId xmlns:a16="http://schemas.microsoft.com/office/drawing/2014/main" id="{9B9C0744-230F-ACE0-2943-8946A2695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946099059" y="1101328"/>
          <a:ext cx="912019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157369</xdr:colOff>
      <xdr:row>7</xdr:row>
      <xdr:rowOff>38099</xdr:rowOff>
    </xdr:from>
    <xdr:to>
      <xdr:col>23</xdr:col>
      <xdr:colOff>219075</xdr:colOff>
      <xdr:row>17</xdr:row>
      <xdr:rowOff>165653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304800</xdr:colOff>
      <xdr:row>8</xdr:row>
      <xdr:rowOff>186188</xdr:rowOff>
    </xdr:from>
    <xdr:to>
      <xdr:col>29</xdr:col>
      <xdr:colOff>1139293</xdr:colOff>
      <xdr:row>12</xdr:row>
      <xdr:rowOff>41414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oe-To2" refreshedDate="45622.942333796294" createdVersion="8" refreshedVersion="8" minRefreshableVersion="3" recordCount="102" xr:uid="{D1A0FA9B-B4B0-43FF-98C3-004190B4B906}">
  <cacheSource type="worksheet">
    <worksheetSource name="Contracts_Info"/>
  </cacheSource>
  <cacheFields count="14">
    <cacheField name="Project" numFmtId="0">
      <sharedItems count="14">
        <s v="المشروع 01"/>
        <s v="القطاع 02"/>
        <s v="القطاع 01"/>
        <s v="المشروع 02"/>
        <s v="المشروع 03"/>
        <s v="القطاع 03"/>
        <s v="المشروع 04"/>
        <s v="المشروع 05"/>
        <s v="المشروع 06"/>
        <s v="المشروع 07"/>
        <s v="المشروع 08"/>
        <s v="المشروع 09"/>
        <s v="المشروع 10"/>
        <s v="المشروع 11"/>
      </sharedItems>
    </cacheField>
    <cacheField name="Area" numFmtId="0">
      <sharedItems count="3">
        <s v="القطاع 01"/>
        <s v="القطاع 02"/>
        <s v="القطاع 03"/>
      </sharedItems>
    </cacheField>
    <cacheField name="Company Name" numFmtId="0">
      <sharedItems count="43">
        <s v="الجهة 01"/>
        <s v="الجهة 02"/>
        <s v="الجهة 03"/>
        <s v="الجهة 04"/>
        <s v="الجهة 05"/>
        <s v="الجهة 06"/>
        <s v="الجهة 07"/>
        <s v="الجهة 08"/>
        <s v="الجهة 09"/>
        <s v="الجهة 10"/>
        <s v="الجهة 11"/>
        <s v="الجهة 12"/>
        <s v="الجهة 13"/>
        <s v="الجهة 14"/>
        <s v="الجهة 15"/>
        <s v="الجهة 16"/>
        <s v="الجهة 17"/>
        <s v="الجهة 18"/>
        <s v="الجهة 19"/>
        <s v="الجهة 20"/>
        <s v="الجهة 21"/>
        <s v="الجهة 22"/>
        <s v="الجهة 23"/>
        <s v="الجهة 24"/>
        <s v="الجهة 25"/>
        <s v="الجهة 26"/>
        <s v="الجهة 27"/>
        <s v="الجهة 28"/>
        <s v="الجهة 29"/>
        <s v="الجهة 30"/>
        <s v="الجهة 31"/>
        <s v="الجهة 32"/>
        <s v="الجهة 33"/>
        <s v="الجهة 34"/>
        <s v="الجهة 35"/>
        <s v="الجهة 36"/>
        <s v="الجهة 37"/>
        <s v="الجهة 38"/>
        <s v="الجهة 39"/>
        <s v="الجهة 40"/>
        <s v="الجهة 41"/>
        <s v="الجهة 42"/>
        <s v="الجهة 43"/>
      </sharedItems>
    </cacheField>
    <cacheField name="Contract Name" numFmtId="0">
      <sharedItems containsBlank="1" count="102">
        <s v="العقد 001"/>
        <s v="العقد 002"/>
        <s v="العقد 003"/>
        <s v="العقد 004"/>
        <s v="العقد 005"/>
        <s v="العقد 006"/>
        <s v="العقد 007"/>
        <s v="العقد 008"/>
        <s v="العقد 009"/>
        <s v="العقد 010"/>
        <s v="العقد 011"/>
        <s v="العقد 012"/>
        <s v="العقد 013"/>
        <s v="العقد 014"/>
        <s v="العقد 015"/>
        <s v="العقد 016"/>
        <s v="العقد 017"/>
        <s v="العقد 018"/>
        <s v="العقد 019"/>
        <s v="العقد 020"/>
        <s v="العقد 021"/>
        <s v="العقد 022"/>
        <s v="العقد 023"/>
        <s v="العقد 024"/>
        <s v="العقد 025"/>
        <s v="العقد 026"/>
        <s v="العقد 027"/>
        <s v="العقد 028"/>
        <s v="العقد 029"/>
        <s v="العقد 030"/>
        <s v="العقد 031"/>
        <s v="العقد 032"/>
        <s v="العقد 033"/>
        <s v="العقد 034"/>
        <s v="العقد 035"/>
        <s v="العقد 036"/>
        <s v="العقد 037"/>
        <s v="العقد 038"/>
        <s v="العقد 039"/>
        <s v="العقد 040"/>
        <s v="العقد 041"/>
        <s v="العقد 042"/>
        <s v="العقد 043"/>
        <s v="العقد 044"/>
        <s v="العقد 045"/>
        <s v="العقد 046"/>
        <s v="العقد 047"/>
        <s v="العقد 048"/>
        <s v="العقد 049"/>
        <s v="العقد 050"/>
        <s v="العقد 051"/>
        <s v="العقد 052"/>
        <s v="العقد 053"/>
        <s v="العقد 054"/>
        <s v="العقد 055"/>
        <s v="العقد 056"/>
        <s v="العقد 057"/>
        <s v="العقد 058"/>
        <s v="العقد 059"/>
        <s v="العقد 060"/>
        <s v="العقد 061"/>
        <s v="العقد 062"/>
        <s v="العقد 063"/>
        <s v="العقد 064"/>
        <s v="العقد 065"/>
        <s v="العقد 066"/>
        <s v="العقد 067"/>
        <s v="العقد 068"/>
        <s v="العقد 069"/>
        <s v="العقد 070"/>
        <s v="العقد 071"/>
        <s v="العقد 072"/>
        <s v="العقد 073"/>
        <s v="العقد 074"/>
        <s v="العقد 075"/>
        <s v="العقد 076"/>
        <s v="العقد 077"/>
        <s v="العقد 078"/>
        <s v="العقد 079"/>
        <s v="العقد 080"/>
        <s v="العقد 081"/>
        <s v="العقد 082"/>
        <s v="العقد 083"/>
        <s v="العقد 084"/>
        <s v="العقد 085"/>
        <s v="العقد 086"/>
        <s v="العقد 087"/>
        <s v="العقد 088"/>
        <s v="العقد 089"/>
        <s v="العقد 090"/>
        <s v="العقد 091"/>
        <s v="العقد 092"/>
        <s v="العقد 093"/>
        <s v="العقد 094"/>
        <s v="العقد 095"/>
        <s v="العقد 096"/>
        <s v="العقد 097"/>
        <s v="العقد 098"/>
        <s v="العقد 099"/>
        <s v="العقد 100"/>
        <s v="العقد 101"/>
        <m/>
      </sharedItems>
    </cacheField>
    <cacheField name="Contract Value" numFmtId="165">
      <sharedItems containsSemiMixedTypes="0" containsString="0" containsNumber="1" minValue="490000" maxValue="2251000000" count="98">
        <n v="15184000"/>
        <n v="8300000"/>
        <n v="2251000000"/>
        <n v="277271220"/>
        <n v="165211303"/>
        <n v="48553362"/>
        <n v="200930025"/>
        <n v="233242023"/>
        <n v="153403940"/>
        <n v="110786499.39"/>
        <n v="320000000"/>
        <n v="23797342.5"/>
        <n v="14969295"/>
        <n v="2558854"/>
        <n v="490000"/>
        <n v="1299692.8"/>
        <n v="3778100"/>
        <n v="248500000"/>
        <n v="11412485"/>
        <n v="11914020"/>
        <n v="1228240"/>
        <n v="159948900"/>
        <n v="310000000"/>
        <n v="10268167.720000001"/>
        <n v="4605951"/>
        <n v="30001750"/>
        <n v="24645286.600000001"/>
        <n v="86609696.909999996"/>
        <n v="12388102.33"/>
        <n v="41552000"/>
        <n v="5639200"/>
        <n v="19959058.34"/>
        <n v="21330030"/>
        <n v="3249900"/>
        <n v="35823000"/>
        <n v="11870000"/>
        <n v="4810000"/>
        <n v="3949200"/>
        <n v="302466137"/>
        <n v="4309762.25"/>
        <n v="5666578.8799999999"/>
        <n v="32544616.23"/>
        <n v="8344000"/>
        <n v="3500000"/>
        <n v="7185501.6799999997"/>
        <n v="755000000"/>
        <n v="23100000"/>
        <n v="32939048.100000001"/>
        <n v="152064000"/>
        <n v="6072924.54"/>
        <n v="37059276.060000002"/>
        <n v="104000000"/>
        <n v="18423750"/>
        <n v="390000000"/>
        <n v="23651460"/>
        <n v="21772940"/>
        <n v="4960084.4800000004"/>
        <n v="14004149.41"/>
        <n v="62038150"/>
        <n v="2327800.7999999998"/>
        <n v="19299996.5"/>
        <n v="13864107.9"/>
        <n v="33024000"/>
        <n v="4657499.95"/>
        <n v="9102690"/>
        <n v="310946720"/>
        <n v="23749000"/>
        <n v="7000000"/>
        <n v="175440000"/>
        <n v="1550000000"/>
        <n v="2206999999.8000002"/>
        <n v="1900000000.6900001"/>
        <n v="2167000000"/>
        <n v="278441041.49000001"/>
        <n v="6378741.2800000003"/>
        <n v="181535039"/>
        <n v="9000000"/>
        <n v="2615000"/>
        <n v="1259336097.8299999"/>
        <n v="76785792"/>
        <n v="1458930314.29"/>
        <n v="1800000"/>
        <n v="599409868.20000005"/>
        <n v="300000000"/>
        <n v="29288000"/>
        <n v="117152000"/>
        <n v="453000000.39999998"/>
        <n v="3258000"/>
        <n v="3200000"/>
        <n v="1100000000"/>
        <n v="9044000"/>
        <n v="4800000"/>
        <n v="905000000"/>
        <n v="3620000"/>
        <n v="3230000"/>
        <n v="919000000"/>
        <n v="10000000"/>
        <n v="14000000"/>
      </sharedItems>
    </cacheField>
    <cacheField name="Contract Code" numFmtId="0">
      <sharedItems containsString="0" containsBlank="1" containsNumber="1" containsInteger="1" minValue="1" maxValue="52"/>
    </cacheField>
    <cacheField name="Contract Date" numFmtId="164">
      <sharedItems containsNonDate="0" containsDate="1" containsString="0" containsBlank="1" minDate="2022-03-01T00:00:00" maxDate="2024-10-22T00:00:00"/>
    </cacheField>
    <cacheField name="Contract Duration" numFmtId="0">
      <sharedItems containsBlank="1" containsMixedTypes="1" containsNumber="1" minValue="0.75" maxValue="24"/>
    </cacheField>
    <cacheField name="Contract End Date" numFmtId="164">
      <sharedItems containsNonDate="0" containsDate="1" containsString="0" containsBlank="1" minDate="2022-11-01T00:00:00" maxDate="2025-09-15T00:00:00"/>
    </cacheField>
    <cacheField name="Invoice Value" numFmtId="165">
      <sharedItems containsString="0" containsBlank="1" containsNumber="1" minValue="0" maxValue="642794463.51999998" count="70">
        <n v="3796000"/>
        <n v="8300000"/>
        <n v="511198613.50999999"/>
        <n v="277271220"/>
        <n v="144902655.84999999"/>
        <n v="47849005.229999997"/>
        <n v="114305500"/>
        <n v="182940000"/>
        <n v="30015500"/>
        <n v="110786499.39"/>
        <n v="210692090"/>
        <n v="17768682.399999999"/>
        <n v="14969295"/>
        <n v="0"/>
        <n v="58657966"/>
        <n v="138963800"/>
        <n v="10268167.720000001"/>
        <n v="4562420.93"/>
        <n v="30001750"/>
        <n v="6166427"/>
        <n v="41552000"/>
        <n v="5639200"/>
        <m/>
        <n v="35823000"/>
        <n v="4309762.25"/>
        <n v="5666578.8799999999"/>
        <n v="3486834"/>
        <n v="3500000"/>
        <n v="7185501.6799999997"/>
        <n v="395617197"/>
        <n v="20312428.350000001"/>
        <n v="152064000"/>
        <n v="2251026"/>
        <n v="18730402.420000002"/>
        <n v="53612000"/>
        <n v="203386860"/>
        <n v="23651460"/>
        <n v="21772940"/>
        <n v="4960084.4800000004"/>
        <n v="12603734.470000001"/>
        <n v="62038150"/>
        <n v="16983996.920000002"/>
        <n v="11091286"/>
        <n v="33024000"/>
        <n v="3040635.8"/>
        <n v="2882518.5"/>
        <n v="9638800"/>
        <n v="7000000"/>
        <n v="418743154.01999998"/>
        <n v="463950838.62"/>
        <n v="337533971"/>
        <n v="509638209"/>
        <n v="143863014"/>
        <n v="6378741.2800000003"/>
        <n v="166937259"/>
        <n v="6750000"/>
        <n v="2615000"/>
        <n v="521751099.12"/>
        <n v="29178600.960000001"/>
        <n v="642794463.51999998"/>
        <n v="2023067"/>
        <n v="1800000"/>
        <n v="78355319.120000005"/>
        <n v="1796566"/>
        <n v="163181024"/>
        <n v="1095067"/>
        <n v="3200000"/>
        <n v="2541166"/>
        <n v="4800000"/>
        <n v="3230000"/>
      </sharedItems>
    </cacheField>
    <cacheField name="Executed Works Value" numFmtId="165">
      <sharedItems containsSemiMixedTypes="0" containsString="0" containsNumber="1" minValue="0" maxValue="1254680070.2893999"/>
    </cacheField>
    <cacheField name="Expected Final Contract Value" numFmtId="0">
      <sharedItems containsSemiMixedTypes="0" containsString="0" containsNumber="1" minValue="490000" maxValue="2821000000"/>
    </cacheField>
    <cacheField name="Progress Percentage" numFmtId="0">
      <sharedItems containsSemiMixedTypes="0" containsString="0" containsNumber="1" minValue="0" maxValue="1" count="47">
        <n v="0.25"/>
        <n v="1"/>
        <n v="0.41"/>
        <n v="0.99"/>
        <n v="0.995"/>
        <n v="0.55000000000000004"/>
        <n v="0.93"/>
        <n v="0.35"/>
        <n v="0.69"/>
        <n v="0.95"/>
        <n v="0"/>
        <n v="0.23604815291750503"/>
        <n v="0.86880122339072041"/>
        <n v="9.5000000000000001E-2"/>
        <n v="0.99054916780486801"/>
        <n v="0.2"/>
        <n v="0.49777010519737935"/>
        <n v="0.3"/>
        <n v="0.41788518696069032"/>
        <n v="0.66"/>
        <n v="0.98"/>
        <n v="0.37066589337202599"/>
        <n v="0.50541738564118088"/>
        <n v="0.51549999999999996"/>
        <n v="0.86"/>
        <n v="0.90000000007140746"/>
        <n v="0.88000000000000012"/>
        <n v="0.79999997691881786"/>
        <n v="0.65284719970850447"/>
        <n v="0.31666666666666665"/>
        <n v="0.40586129942313359"/>
        <n v="0.73450000000000004"/>
        <n v="0.43"/>
        <n v="0.45"/>
        <n v="0.63"/>
        <n v="0.8"/>
        <n v="0.9"/>
        <n v="0.85"/>
        <n v="0.2424576941514861"/>
        <n v="0.47149999999999997"/>
        <n v="0.2011"/>
        <n v="0.21531232023010546"/>
        <n v="0.1"/>
        <n v="0.83"/>
        <n v="0.33611632903621852"/>
        <n v="0.28097810703228659"/>
        <n v="0.21"/>
      </sharedItems>
    </cacheField>
    <cacheField name="Copany type" numFmtId="0">
      <sharedItems count="2">
        <s v="إستشاري"/>
        <s v="مقاول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x v="0"/>
    <x v="0"/>
    <x v="0"/>
    <m/>
    <d v="2023-06-26T00:00:00"/>
    <m/>
    <d v="2024-10-26T00:00:00"/>
    <x v="0"/>
    <n v="3796000"/>
    <n v="15184000"/>
    <x v="0"/>
    <x v="0"/>
  </r>
  <r>
    <x v="0"/>
    <x v="0"/>
    <x v="0"/>
    <x v="1"/>
    <x v="1"/>
    <m/>
    <d v="2023-06-26T00:00:00"/>
    <m/>
    <d v="2023-09-26T00:00:00"/>
    <x v="1"/>
    <n v="8300000"/>
    <n v="8300000"/>
    <x v="1"/>
    <x v="0"/>
  </r>
  <r>
    <x v="0"/>
    <x v="0"/>
    <x v="1"/>
    <x v="2"/>
    <x v="2"/>
    <m/>
    <d v="2023-09-10T00:00:00"/>
    <n v="12"/>
    <d v="2024-09-10T00:00:00"/>
    <x v="2"/>
    <n v="1156610000"/>
    <n v="2821000000"/>
    <x v="2"/>
    <x v="1"/>
  </r>
  <r>
    <x v="1"/>
    <x v="1"/>
    <x v="2"/>
    <x v="3"/>
    <x v="3"/>
    <n v="10"/>
    <d v="2023-11-08T00:00:00"/>
    <n v="5"/>
    <d v="2024-04-08T00:00:00"/>
    <x v="3"/>
    <n v="277271220"/>
    <n v="277271220"/>
    <x v="1"/>
    <x v="1"/>
  </r>
  <r>
    <x v="1"/>
    <x v="1"/>
    <x v="3"/>
    <x v="4"/>
    <x v="4"/>
    <n v="5"/>
    <d v="2023-08-21T00:00:00"/>
    <n v="6"/>
    <d v="2024-02-21T00:00:00"/>
    <x v="4"/>
    <n v="163559189.97"/>
    <n v="165211303"/>
    <x v="3"/>
    <x v="1"/>
  </r>
  <r>
    <x v="1"/>
    <x v="1"/>
    <x v="3"/>
    <x v="5"/>
    <x v="5"/>
    <n v="2"/>
    <d v="2023-05-07T00:00:00"/>
    <n v="7"/>
    <d v="2023-12-07T00:00:00"/>
    <x v="5"/>
    <n v="48310595.189999998"/>
    <n v="48553362"/>
    <x v="4"/>
    <x v="1"/>
  </r>
  <r>
    <x v="1"/>
    <x v="1"/>
    <x v="3"/>
    <x v="6"/>
    <x v="6"/>
    <n v="6"/>
    <d v="2023-07-01T00:00:00"/>
    <n v="12"/>
    <d v="2024-07-01T00:00:00"/>
    <x v="6"/>
    <n v="110511513.75000001"/>
    <n v="200930025"/>
    <x v="5"/>
    <x v="1"/>
  </r>
  <r>
    <x v="1"/>
    <x v="1"/>
    <x v="3"/>
    <x v="7"/>
    <x v="7"/>
    <n v="1"/>
    <d v="2023-05-07T00:00:00"/>
    <n v="8"/>
    <d v="2024-01-07T00:00:00"/>
    <x v="7"/>
    <n v="216915081.39000002"/>
    <n v="233242023"/>
    <x v="6"/>
    <x v="1"/>
  </r>
  <r>
    <x v="1"/>
    <x v="1"/>
    <x v="3"/>
    <x v="8"/>
    <x v="8"/>
    <n v="7"/>
    <d v="2023-08-17T00:00:00"/>
    <n v="24"/>
    <d v="2025-08-17T00:00:00"/>
    <x v="8"/>
    <n v="53691379"/>
    <n v="153403940"/>
    <x v="7"/>
    <x v="1"/>
  </r>
  <r>
    <x v="1"/>
    <x v="1"/>
    <x v="3"/>
    <x v="9"/>
    <x v="9"/>
    <n v="30"/>
    <d v="2023-05-07T00:00:00"/>
    <n v="4"/>
    <d v="2023-09-07T00:00:00"/>
    <x v="9"/>
    <n v="110786499.39"/>
    <n v="110786499.39"/>
    <x v="1"/>
    <x v="1"/>
  </r>
  <r>
    <x v="1"/>
    <x v="1"/>
    <x v="3"/>
    <x v="10"/>
    <x v="10"/>
    <n v="3"/>
    <d v="2023-08-21T00:00:00"/>
    <n v="8"/>
    <d v="2024-04-21T00:00:00"/>
    <x v="10"/>
    <n v="220799999.99999997"/>
    <n v="320000000"/>
    <x v="8"/>
    <x v="1"/>
  </r>
  <r>
    <x v="1"/>
    <x v="1"/>
    <x v="3"/>
    <x v="11"/>
    <x v="11"/>
    <n v="4"/>
    <d v="2023-08-21T00:00:00"/>
    <n v="6"/>
    <d v="2024-02-21T00:00:00"/>
    <x v="11"/>
    <n v="22607475.375"/>
    <n v="23797342.5"/>
    <x v="9"/>
    <x v="1"/>
  </r>
  <r>
    <x v="1"/>
    <x v="1"/>
    <x v="4"/>
    <x v="12"/>
    <x v="12"/>
    <n v="8"/>
    <d v="2023-09-02T00:00:00"/>
    <n v="2"/>
    <d v="2023-11-01T00:00:00"/>
    <x v="12"/>
    <n v="14220830.25"/>
    <n v="14969295"/>
    <x v="9"/>
    <x v="1"/>
  </r>
  <r>
    <x v="1"/>
    <x v="1"/>
    <x v="4"/>
    <x v="13"/>
    <x v="13"/>
    <n v="23"/>
    <d v="2024-04-01T00:00:00"/>
    <n v="1"/>
    <d v="2024-05-01T00:00:00"/>
    <x v="13"/>
    <n v="2430911.2999999998"/>
    <n v="2558854"/>
    <x v="9"/>
    <x v="1"/>
  </r>
  <r>
    <x v="1"/>
    <x v="1"/>
    <x v="5"/>
    <x v="14"/>
    <x v="14"/>
    <m/>
    <d v="2024-04-15T00:00:00"/>
    <m/>
    <d v="2024-06-15T00:00:00"/>
    <x v="13"/>
    <n v="0"/>
    <n v="490000"/>
    <x v="10"/>
    <x v="1"/>
  </r>
  <r>
    <x v="1"/>
    <x v="1"/>
    <x v="6"/>
    <x v="15"/>
    <x v="15"/>
    <m/>
    <d v="2024-07-09T00:00:00"/>
    <m/>
    <d v="2024-11-09T00:00:00"/>
    <x v="13"/>
    <n v="0"/>
    <n v="1299692.8"/>
    <x v="10"/>
    <x v="1"/>
  </r>
  <r>
    <x v="1"/>
    <x v="1"/>
    <x v="7"/>
    <x v="16"/>
    <x v="16"/>
    <m/>
    <d v="2024-03-03T00:00:00"/>
    <m/>
    <d v="2024-04-03T00:00:00"/>
    <x v="13"/>
    <n v="0"/>
    <n v="3778100"/>
    <x v="10"/>
    <x v="1"/>
  </r>
  <r>
    <x v="1"/>
    <x v="1"/>
    <x v="8"/>
    <x v="17"/>
    <x v="17"/>
    <n v="13"/>
    <d v="2024-01-07T00:00:00"/>
    <n v="12"/>
    <d v="2025-01-07T00:00:00"/>
    <x v="14"/>
    <n v="58657966"/>
    <n v="248500000"/>
    <x v="11"/>
    <x v="1"/>
  </r>
  <r>
    <x v="1"/>
    <x v="1"/>
    <x v="9"/>
    <x v="18"/>
    <x v="18"/>
    <m/>
    <d v="2024-07-23T00:00:00"/>
    <m/>
    <d v="2024-09-23T00:00:00"/>
    <x v="13"/>
    <n v="0"/>
    <n v="11412485"/>
    <x v="10"/>
    <x v="1"/>
  </r>
  <r>
    <x v="1"/>
    <x v="1"/>
    <x v="10"/>
    <x v="19"/>
    <x v="19"/>
    <n v="17"/>
    <d v="2024-01-30T00:00:00"/>
    <n v="3"/>
    <d v="2024-04-30T00:00:00"/>
    <x v="13"/>
    <n v="0"/>
    <n v="11914020"/>
    <x v="10"/>
    <x v="1"/>
  </r>
  <r>
    <x v="1"/>
    <x v="1"/>
    <x v="10"/>
    <x v="20"/>
    <x v="20"/>
    <n v="16"/>
    <d v="2024-01-30T00:00:00"/>
    <n v="3"/>
    <d v="2024-04-30T00:00:00"/>
    <x v="13"/>
    <n v="0"/>
    <n v="1228240"/>
    <x v="10"/>
    <x v="1"/>
  </r>
  <r>
    <x v="1"/>
    <x v="1"/>
    <x v="11"/>
    <x v="21"/>
    <x v="21"/>
    <n v="20"/>
    <d v="2024-02-20T00:00:00"/>
    <n v="8"/>
    <d v="2024-10-20T00:00:00"/>
    <x v="15"/>
    <n v="138963800"/>
    <n v="159948900"/>
    <x v="12"/>
    <x v="1"/>
  </r>
  <r>
    <x v="1"/>
    <x v="1"/>
    <x v="11"/>
    <x v="22"/>
    <x v="22"/>
    <n v="12"/>
    <d v="2023-12-27T00:00:00"/>
    <n v="12"/>
    <d v="2024-12-27T00:00:00"/>
    <x v="13"/>
    <n v="29450000"/>
    <n v="310000000"/>
    <x v="13"/>
    <x v="1"/>
  </r>
  <r>
    <x v="1"/>
    <x v="1"/>
    <x v="11"/>
    <x v="23"/>
    <x v="23"/>
    <n v="19"/>
    <d v="2024-02-20T00:00:00"/>
    <n v="2"/>
    <d v="2024-04-20T00:00:00"/>
    <x v="16"/>
    <n v="10268167.720000001"/>
    <n v="10268167.720000001"/>
    <x v="1"/>
    <x v="1"/>
  </r>
  <r>
    <x v="1"/>
    <x v="1"/>
    <x v="11"/>
    <x v="24"/>
    <x v="24"/>
    <m/>
    <d v="2024-07-31T00:00:00"/>
    <n v="6"/>
    <d v="2025-01-31T00:00:00"/>
    <x v="17"/>
    <n v="4562420.93"/>
    <n v="4605951"/>
    <x v="14"/>
    <x v="1"/>
  </r>
  <r>
    <x v="1"/>
    <x v="1"/>
    <x v="11"/>
    <x v="25"/>
    <x v="25"/>
    <m/>
    <d v="2024-08-25T00:00:00"/>
    <n v="2"/>
    <d v="2024-10-25T00:00:00"/>
    <x v="18"/>
    <n v="30001750"/>
    <n v="30001750"/>
    <x v="1"/>
    <x v="1"/>
  </r>
  <r>
    <x v="1"/>
    <x v="1"/>
    <x v="12"/>
    <x v="26"/>
    <x v="26"/>
    <n v="21"/>
    <d v="2024-03-03T00:00:00"/>
    <n v="12"/>
    <d v="2024-09-03T00:00:00"/>
    <x v="13"/>
    <n v="4929057.32"/>
    <n v="24645286.600000001"/>
    <x v="15"/>
    <x v="1"/>
  </r>
  <r>
    <x v="1"/>
    <x v="1"/>
    <x v="12"/>
    <x v="27"/>
    <x v="27"/>
    <m/>
    <d v="2023-11-08T00:00:00"/>
    <m/>
    <d v="2024-05-08T00:00:00"/>
    <x v="13"/>
    <n v="17321939.381999999"/>
    <n v="86609696.909999996"/>
    <x v="15"/>
    <x v="1"/>
  </r>
  <r>
    <x v="1"/>
    <x v="1"/>
    <x v="12"/>
    <x v="28"/>
    <x v="28"/>
    <n v="24"/>
    <d v="2024-04-14T00:00:00"/>
    <n v="6"/>
    <d v="2024-10-14T00:00:00"/>
    <x v="19"/>
    <n v="6166427"/>
    <n v="12388102.33"/>
    <x v="16"/>
    <x v="1"/>
  </r>
  <r>
    <x v="1"/>
    <x v="1"/>
    <x v="12"/>
    <x v="29"/>
    <x v="29"/>
    <n v="11"/>
    <d v="2023-11-08T00:00:00"/>
    <n v="3"/>
    <d v="2024-02-08T00:00:00"/>
    <x v="20"/>
    <n v="41552000"/>
    <n v="41552000"/>
    <x v="1"/>
    <x v="1"/>
  </r>
  <r>
    <x v="1"/>
    <x v="1"/>
    <x v="12"/>
    <x v="30"/>
    <x v="30"/>
    <n v="11"/>
    <d v="2024-02-20T00:00:00"/>
    <n v="2"/>
    <d v="2024-04-20T00:00:00"/>
    <x v="21"/>
    <n v="5639200"/>
    <n v="5639200"/>
    <x v="1"/>
    <x v="1"/>
  </r>
  <r>
    <x v="1"/>
    <x v="1"/>
    <x v="13"/>
    <x v="31"/>
    <x v="31"/>
    <m/>
    <d v="2024-07-23T00:00:00"/>
    <m/>
    <d v="2024-11-23T00:00:00"/>
    <x v="13"/>
    <n v="0"/>
    <n v="19959058.34"/>
    <x v="10"/>
    <x v="1"/>
  </r>
  <r>
    <x v="1"/>
    <x v="1"/>
    <x v="14"/>
    <x v="32"/>
    <x v="32"/>
    <m/>
    <d v="2024-07-31T00:00:00"/>
    <n v="4"/>
    <d v="2024-11-28T00:00:00"/>
    <x v="22"/>
    <n v="0"/>
    <n v="21330030"/>
    <x v="10"/>
    <x v="1"/>
  </r>
  <r>
    <x v="1"/>
    <x v="1"/>
    <x v="15"/>
    <x v="33"/>
    <x v="33"/>
    <m/>
    <d v="2024-07-09T00:00:00"/>
    <m/>
    <d v="2024-10-09T00:00:00"/>
    <x v="13"/>
    <n v="0"/>
    <n v="3249900"/>
    <x v="10"/>
    <x v="1"/>
  </r>
  <r>
    <x v="1"/>
    <x v="1"/>
    <x v="16"/>
    <x v="34"/>
    <x v="34"/>
    <n v="15"/>
    <d v="2024-01-28T00:00:00"/>
    <n v="4"/>
    <d v="2024-05-28T00:00:00"/>
    <x v="23"/>
    <n v="35823000"/>
    <n v="35823000"/>
    <x v="1"/>
    <x v="1"/>
  </r>
  <r>
    <x v="1"/>
    <x v="1"/>
    <x v="17"/>
    <x v="35"/>
    <x v="35"/>
    <n v="1"/>
    <d v="2023-07-01T00:00:00"/>
    <n v="10"/>
    <d v="2024-05-01T00:00:00"/>
    <x v="22"/>
    <n v="0"/>
    <n v="11870000"/>
    <x v="10"/>
    <x v="0"/>
  </r>
  <r>
    <x v="1"/>
    <x v="1"/>
    <x v="17"/>
    <x v="36"/>
    <x v="36"/>
    <n v="2"/>
    <d v="2023-07-01T00:00:00"/>
    <n v="10"/>
    <d v="2024-05-01T00:00:00"/>
    <x v="22"/>
    <n v="0"/>
    <n v="4810000"/>
    <x v="10"/>
    <x v="0"/>
  </r>
  <r>
    <x v="1"/>
    <x v="1"/>
    <x v="18"/>
    <x v="37"/>
    <x v="37"/>
    <n v="25"/>
    <d v="2024-01-09T00:00:00"/>
    <n v="6"/>
    <d v="2024-07-09T00:00:00"/>
    <x v="22"/>
    <n v="0"/>
    <n v="3949200"/>
    <x v="10"/>
    <x v="0"/>
  </r>
  <r>
    <x v="1"/>
    <x v="1"/>
    <x v="19"/>
    <x v="38"/>
    <x v="38"/>
    <m/>
    <d v="2024-09-14T00:00:00"/>
    <n v="12"/>
    <d v="2025-09-14T00:00:00"/>
    <x v="13"/>
    <n v="90739841.099999994"/>
    <n v="302466137"/>
    <x v="17"/>
    <x v="1"/>
  </r>
  <r>
    <x v="2"/>
    <x v="0"/>
    <x v="20"/>
    <x v="39"/>
    <x v="39"/>
    <m/>
    <d v="2023-01-10T00:00:00"/>
    <m/>
    <d v="2023-03-10T00:00:00"/>
    <x v="24"/>
    <n v="4309762.25"/>
    <n v="4309762.25"/>
    <x v="1"/>
    <x v="1"/>
  </r>
  <r>
    <x v="2"/>
    <x v="0"/>
    <x v="20"/>
    <x v="40"/>
    <x v="40"/>
    <n v="8"/>
    <d v="2023-01-10T00:00:00"/>
    <n v="3"/>
    <d v="2023-08-10T00:00:00"/>
    <x v="25"/>
    <n v="5666578.8799999999"/>
    <n v="5666578.8799999999"/>
    <x v="1"/>
    <x v="1"/>
  </r>
  <r>
    <x v="3"/>
    <x v="0"/>
    <x v="20"/>
    <x v="41"/>
    <x v="41"/>
    <n v="3"/>
    <m/>
    <m/>
    <m/>
    <x v="13"/>
    <n v="0"/>
    <n v="32544616.23"/>
    <x v="10"/>
    <x v="1"/>
  </r>
  <r>
    <x v="3"/>
    <x v="0"/>
    <x v="0"/>
    <x v="42"/>
    <x v="42"/>
    <n v="30"/>
    <d v="2023-09-02T00:00:00"/>
    <m/>
    <d v="2024-11-02T00:00:00"/>
    <x v="26"/>
    <n v="3486834"/>
    <n v="8344000"/>
    <x v="18"/>
    <x v="0"/>
  </r>
  <r>
    <x v="3"/>
    <x v="0"/>
    <x v="0"/>
    <x v="43"/>
    <x v="43"/>
    <n v="30"/>
    <d v="2023-12-20T00:00:00"/>
    <m/>
    <d v="2024-04-20T00:00:00"/>
    <x v="27"/>
    <n v="3500000"/>
    <n v="3500000"/>
    <x v="1"/>
    <x v="0"/>
  </r>
  <r>
    <x v="3"/>
    <x v="0"/>
    <x v="9"/>
    <x v="44"/>
    <x v="44"/>
    <n v="2"/>
    <d v="2024-04-13T00:00:00"/>
    <m/>
    <d v="2024-10-13T00:00:00"/>
    <x v="28"/>
    <n v="7185501.6799999997"/>
    <n v="7185501.6799999997"/>
    <x v="1"/>
    <x v="1"/>
  </r>
  <r>
    <x v="3"/>
    <x v="0"/>
    <x v="21"/>
    <x v="45"/>
    <x v="45"/>
    <n v="1"/>
    <d v="2023-10-01T00:00:00"/>
    <n v="10"/>
    <d v="2024-08-01T00:00:00"/>
    <x v="29"/>
    <n v="498300000"/>
    <n v="755000000"/>
    <x v="19"/>
    <x v="1"/>
  </r>
  <r>
    <x v="3"/>
    <x v="0"/>
    <x v="14"/>
    <x v="46"/>
    <x v="46"/>
    <n v="3"/>
    <d v="2024-05-15T00:00:00"/>
    <n v="1"/>
    <d v="2024-06-15T00:00:00"/>
    <x v="22"/>
    <n v="23100000"/>
    <n v="23100000"/>
    <x v="1"/>
    <x v="1"/>
  </r>
  <r>
    <x v="4"/>
    <x v="0"/>
    <x v="22"/>
    <x v="47"/>
    <x v="47"/>
    <n v="19"/>
    <d v="2023-08-22T00:00:00"/>
    <m/>
    <d v="2024-02-22T00:00:00"/>
    <x v="30"/>
    <n v="32280267.138"/>
    <n v="32939048.100000001"/>
    <x v="20"/>
    <x v="1"/>
  </r>
  <r>
    <x v="4"/>
    <x v="0"/>
    <x v="22"/>
    <x v="48"/>
    <x v="48"/>
    <m/>
    <m/>
    <m/>
    <m/>
    <x v="31"/>
    <n v="149022720"/>
    <n v="152064000"/>
    <x v="20"/>
    <x v="1"/>
  </r>
  <r>
    <x v="4"/>
    <x v="0"/>
    <x v="23"/>
    <x v="49"/>
    <x v="49"/>
    <m/>
    <d v="2022-08-25T00:00:00"/>
    <s v="تمديد"/>
    <d v="2023-12-31T00:00:00"/>
    <x v="32"/>
    <n v="2251026"/>
    <n v="6072924.54"/>
    <x v="21"/>
    <x v="1"/>
  </r>
  <r>
    <x v="4"/>
    <x v="0"/>
    <x v="23"/>
    <x v="50"/>
    <x v="50"/>
    <m/>
    <d v="2022-08-25T00:00:00"/>
    <s v="تمديد"/>
    <d v="2023-12-31T00:00:00"/>
    <x v="33"/>
    <n v="18730402.420000002"/>
    <n v="37059276.060000002"/>
    <x v="22"/>
    <x v="1"/>
  </r>
  <r>
    <x v="4"/>
    <x v="0"/>
    <x v="24"/>
    <x v="51"/>
    <x v="51"/>
    <n v="20"/>
    <d v="2023-09-20T00:00:00"/>
    <n v="6"/>
    <d v="2024-03-20T00:00:00"/>
    <x v="34"/>
    <n v="53611999.999999993"/>
    <n v="104000000"/>
    <x v="23"/>
    <x v="1"/>
  </r>
  <r>
    <x v="4"/>
    <x v="0"/>
    <x v="24"/>
    <x v="52"/>
    <x v="52"/>
    <n v="22"/>
    <d v="2024-07-13T00:00:00"/>
    <n v="6"/>
    <d v="2025-01-13T00:00:00"/>
    <x v="13"/>
    <n v="0"/>
    <n v="18423750"/>
    <x v="10"/>
    <x v="1"/>
  </r>
  <r>
    <x v="4"/>
    <x v="0"/>
    <x v="3"/>
    <x v="53"/>
    <x v="53"/>
    <n v="21"/>
    <d v="2023-08-17T00:00:00"/>
    <n v="12"/>
    <d v="2024-08-17T00:00:00"/>
    <x v="35"/>
    <n v="335400000"/>
    <n v="390000000"/>
    <x v="24"/>
    <x v="1"/>
  </r>
  <r>
    <x v="4"/>
    <x v="0"/>
    <x v="25"/>
    <x v="54"/>
    <x v="54"/>
    <n v="9"/>
    <d v="2023-01-14T00:00:00"/>
    <n v="3"/>
    <d v="2023-04-14T00:00:00"/>
    <x v="36"/>
    <n v="23651460"/>
    <n v="23651460"/>
    <x v="1"/>
    <x v="1"/>
  </r>
  <r>
    <x v="4"/>
    <x v="0"/>
    <x v="25"/>
    <x v="55"/>
    <x v="55"/>
    <n v="12"/>
    <d v="2023-05-17T00:00:00"/>
    <n v="3"/>
    <d v="2023-08-17T00:00:00"/>
    <x v="37"/>
    <n v="21772940"/>
    <n v="21772940"/>
    <x v="1"/>
    <x v="1"/>
  </r>
  <r>
    <x v="4"/>
    <x v="0"/>
    <x v="25"/>
    <x v="56"/>
    <x v="56"/>
    <n v="13"/>
    <d v="2023-05-29T00:00:00"/>
    <n v="5"/>
    <d v="2023-10-29T00:00:00"/>
    <x v="38"/>
    <n v="4960084.4800000004"/>
    <n v="4960084.4800000004"/>
    <x v="1"/>
    <x v="1"/>
  </r>
  <r>
    <x v="4"/>
    <x v="0"/>
    <x v="26"/>
    <x v="57"/>
    <x v="57"/>
    <n v="1"/>
    <d v="2022-12-19T00:00:00"/>
    <s v="تمديد"/>
    <d v="2023-12-31T00:00:00"/>
    <x v="39"/>
    <n v="12603734.470000001"/>
    <n v="14004149.41"/>
    <x v="25"/>
    <x v="1"/>
  </r>
  <r>
    <x v="4"/>
    <x v="0"/>
    <x v="27"/>
    <x v="58"/>
    <x v="58"/>
    <m/>
    <d v="2022-03-01T00:00:00"/>
    <n v="8"/>
    <d v="2022-11-01T00:00:00"/>
    <x v="40"/>
    <n v="62038150"/>
    <n v="62038150"/>
    <x v="1"/>
    <x v="1"/>
  </r>
  <r>
    <x v="4"/>
    <x v="0"/>
    <x v="28"/>
    <x v="59"/>
    <x v="59"/>
    <n v="17"/>
    <d v="2023-07-08T00:00:00"/>
    <n v="5"/>
    <d v="2023-12-08T00:00:00"/>
    <x v="13"/>
    <n v="0"/>
    <n v="2327800.7999999998"/>
    <x v="10"/>
    <x v="1"/>
  </r>
  <r>
    <x v="4"/>
    <x v="0"/>
    <x v="29"/>
    <x v="60"/>
    <x v="60"/>
    <n v="2"/>
    <d v="2022-12-06T00:00:00"/>
    <s v="تمديد"/>
    <d v="2023-12-31T00:00:00"/>
    <x v="41"/>
    <n v="16983996.920000002"/>
    <n v="19299996.5"/>
    <x v="26"/>
    <x v="1"/>
  </r>
  <r>
    <x v="4"/>
    <x v="0"/>
    <x v="30"/>
    <x v="61"/>
    <x v="61"/>
    <n v="16"/>
    <d v="2023-06-01T00:00:00"/>
    <s v="تمديد"/>
    <d v="2023-12-31T00:00:00"/>
    <x v="42"/>
    <n v="11091286"/>
    <n v="13864107.9"/>
    <x v="27"/>
    <x v="1"/>
  </r>
  <r>
    <x v="4"/>
    <x v="0"/>
    <x v="30"/>
    <x v="62"/>
    <x v="62"/>
    <m/>
    <m/>
    <m/>
    <m/>
    <x v="43"/>
    <n v="33024000"/>
    <n v="33024000"/>
    <x v="1"/>
    <x v="1"/>
  </r>
  <r>
    <x v="4"/>
    <x v="0"/>
    <x v="31"/>
    <x v="63"/>
    <x v="63"/>
    <n v="2"/>
    <d v="2022-11-28T00:00:00"/>
    <s v="تمديد"/>
    <d v="2023-12-31T00:00:00"/>
    <x v="44"/>
    <n v="3040635.8"/>
    <n v="4657499.95"/>
    <x v="28"/>
    <x v="1"/>
  </r>
  <r>
    <x v="4"/>
    <x v="0"/>
    <x v="32"/>
    <x v="64"/>
    <x v="64"/>
    <n v="6"/>
    <d v="2023-02-28T00:00:00"/>
    <s v="تمديد"/>
    <d v="2023-12-31T00:00:00"/>
    <x v="45"/>
    <n v="2882518.5"/>
    <n v="9102690"/>
    <x v="29"/>
    <x v="1"/>
  </r>
  <r>
    <x v="5"/>
    <x v="2"/>
    <x v="33"/>
    <x v="65"/>
    <x v="65"/>
    <m/>
    <d v="2024-04-23T00:00:00"/>
    <m/>
    <d v="2024-10-23T00:00:00"/>
    <x v="22"/>
    <n v="0"/>
    <n v="310946720"/>
    <x v="10"/>
    <x v="1"/>
  </r>
  <r>
    <x v="5"/>
    <x v="2"/>
    <x v="0"/>
    <x v="66"/>
    <x v="66"/>
    <n v="8"/>
    <d v="2023-09-02T00:00:00"/>
    <n v="11"/>
    <d v="2024-08-02T00:00:00"/>
    <x v="46"/>
    <n v="9638800"/>
    <n v="23749000"/>
    <x v="30"/>
    <x v="0"/>
  </r>
  <r>
    <x v="5"/>
    <x v="2"/>
    <x v="0"/>
    <x v="67"/>
    <x v="67"/>
    <m/>
    <d v="2023-06-26T00:00:00"/>
    <n v="3"/>
    <d v="2023-09-26T00:00:00"/>
    <x v="47"/>
    <n v="7000000"/>
    <n v="7000000"/>
    <x v="1"/>
    <x v="0"/>
  </r>
  <r>
    <x v="5"/>
    <x v="2"/>
    <x v="34"/>
    <x v="68"/>
    <x v="68"/>
    <m/>
    <d v="2023-12-21T00:00:00"/>
    <m/>
    <d v="2024-02-21T00:00:00"/>
    <x v="13"/>
    <n v="0"/>
    <n v="175440000"/>
    <x v="10"/>
    <x v="1"/>
  </r>
  <r>
    <x v="5"/>
    <x v="2"/>
    <x v="35"/>
    <x v="69"/>
    <x v="69"/>
    <n v="4"/>
    <d v="2023-09-02T00:00:00"/>
    <n v="10"/>
    <d v="2024-07-02T00:00:00"/>
    <x v="48"/>
    <n v="1138475000"/>
    <n v="1550000000"/>
    <x v="31"/>
    <x v="1"/>
  </r>
  <r>
    <x v="5"/>
    <x v="2"/>
    <x v="36"/>
    <x v="70"/>
    <x v="70"/>
    <n v="7"/>
    <d v="2023-09-16T00:00:00"/>
    <n v="10"/>
    <d v="2024-07-16T00:00:00"/>
    <x v="49"/>
    <n v="976932353.81219995"/>
    <n v="2271935706.54"/>
    <x v="32"/>
    <x v="1"/>
  </r>
  <r>
    <x v="5"/>
    <x v="2"/>
    <x v="36"/>
    <x v="71"/>
    <x v="71"/>
    <n v="9"/>
    <d v="2023-10-18T00:00:00"/>
    <n v="12"/>
    <d v="2024-10-18T00:00:00"/>
    <x v="50"/>
    <n v="935527604.70150006"/>
    <n v="2078950232.6700001"/>
    <x v="33"/>
    <x v="1"/>
  </r>
  <r>
    <x v="5"/>
    <x v="2"/>
    <x v="36"/>
    <x v="72"/>
    <x v="72"/>
    <n v="6"/>
    <d v="2023-09-16T00:00:00"/>
    <n v="12"/>
    <d v="2024-09-16T00:00:00"/>
    <x v="51"/>
    <n v="753620361.28470004"/>
    <n v="1196222795.6900001"/>
    <x v="34"/>
    <x v="1"/>
  </r>
  <r>
    <x v="6"/>
    <x v="0"/>
    <x v="37"/>
    <x v="73"/>
    <x v="73"/>
    <n v="4"/>
    <d v="2022-06-11T00:00:00"/>
    <n v="22"/>
    <d v="2024-09-06T00:00:00"/>
    <x v="52"/>
    <n v="272872220.6602"/>
    <n v="278441041.49000001"/>
    <x v="20"/>
    <x v="0"/>
  </r>
  <r>
    <x v="6"/>
    <x v="0"/>
    <x v="9"/>
    <x v="74"/>
    <x v="74"/>
    <n v="5"/>
    <d v="2024-04-13T00:00:00"/>
    <n v="0.75"/>
    <d v="2024-05-04T00:00:00"/>
    <x v="53"/>
    <n v="6378741.2800000003"/>
    <n v="6378741.2800000003"/>
    <x v="1"/>
    <x v="1"/>
  </r>
  <r>
    <x v="6"/>
    <x v="0"/>
    <x v="38"/>
    <x v="75"/>
    <x v="75"/>
    <m/>
    <d v="2022-06-04T00:00:00"/>
    <s v="تمديد"/>
    <d v="2024-06-15T00:00:00"/>
    <x v="54"/>
    <n v="177904338.22"/>
    <n v="181535039"/>
    <x v="20"/>
    <x v="1"/>
  </r>
  <r>
    <x v="7"/>
    <x v="0"/>
    <x v="39"/>
    <x v="76"/>
    <x v="76"/>
    <n v="2"/>
    <d v="2023-04-30T00:00:00"/>
    <n v="20"/>
    <d v="2024-12-30T00:00:00"/>
    <x v="55"/>
    <n v="7200000"/>
    <n v="9000000"/>
    <x v="35"/>
    <x v="0"/>
  </r>
  <r>
    <x v="7"/>
    <x v="0"/>
    <x v="39"/>
    <x v="77"/>
    <x v="77"/>
    <m/>
    <d v="2023-09-25T00:00:00"/>
    <m/>
    <d v="2023-12-25T00:00:00"/>
    <x v="56"/>
    <n v="2092000"/>
    <n v="2615000"/>
    <x v="35"/>
    <x v="0"/>
  </r>
  <r>
    <x v="7"/>
    <x v="0"/>
    <x v="40"/>
    <x v="78"/>
    <x v="78"/>
    <n v="12"/>
    <d v="2023-05-17T00:00:00"/>
    <n v="20"/>
    <d v="2025-01-17T00:00:00"/>
    <x v="57"/>
    <n v="1133402488.0469999"/>
    <n v="1259336097.8299999"/>
    <x v="36"/>
    <x v="1"/>
  </r>
  <r>
    <x v="7"/>
    <x v="0"/>
    <x v="38"/>
    <x v="79"/>
    <x v="79"/>
    <m/>
    <d v="2023-01-05T00:00:00"/>
    <n v="20"/>
    <d v="2025-01-01T00:00:00"/>
    <x v="58"/>
    <n v="65267923.199999996"/>
    <n v="76785792"/>
    <x v="37"/>
    <x v="1"/>
  </r>
  <r>
    <x v="7"/>
    <x v="0"/>
    <x v="38"/>
    <x v="80"/>
    <x v="80"/>
    <m/>
    <d v="2023-01-05T00:00:00"/>
    <n v="14"/>
    <d v="2024-07-01T00:00:00"/>
    <x v="59"/>
    <n v="1254680070.2893999"/>
    <n v="1458930314.29"/>
    <x v="24"/>
    <x v="1"/>
  </r>
  <r>
    <x v="8"/>
    <x v="0"/>
    <x v="0"/>
    <x v="81"/>
    <x v="42"/>
    <m/>
    <d v="2024-02-01T00:00:00"/>
    <n v="14"/>
    <d v="2025-04-01T00:00:00"/>
    <x v="60"/>
    <n v="2023067"/>
    <n v="8344000"/>
    <x v="38"/>
    <x v="0"/>
  </r>
  <r>
    <x v="8"/>
    <x v="0"/>
    <x v="0"/>
    <x v="82"/>
    <x v="81"/>
    <m/>
    <d v="2023-12-20T00:00:00"/>
    <m/>
    <d v="2024-04-20T00:00:00"/>
    <x v="61"/>
    <n v="1800000"/>
    <n v="1800000"/>
    <x v="1"/>
    <x v="0"/>
  </r>
  <r>
    <x v="8"/>
    <x v="0"/>
    <x v="38"/>
    <x v="83"/>
    <x v="82"/>
    <n v="1"/>
    <d v="2023-12-05T00:00:00"/>
    <n v="12"/>
    <d v="2025-02-05T00:00:00"/>
    <x v="62"/>
    <n v="282621752.8563"/>
    <n v="599409868.20000005"/>
    <x v="39"/>
    <x v="1"/>
  </r>
  <r>
    <x v="9"/>
    <x v="0"/>
    <x v="41"/>
    <x v="84"/>
    <x v="83"/>
    <n v="5"/>
    <d v="2024-06-29T00:00:00"/>
    <n v="6"/>
    <d v="2024-12-29T00:00:00"/>
    <x v="13"/>
    <n v="60330000"/>
    <n v="300000000"/>
    <x v="40"/>
    <x v="1"/>
  </r>
  <r>
    <x v="9"/>
    <x v="0"/>
    <x v="0"/>
    <x v="85"/>
    <x v="42"/>
    <n v="52"/>
    <d v="2023-11-01T00:00:00"/>
    <n v="14"/>
    <d v="2025-01-01T00:00:00"/>
    <x v="63"/>
    <n v="1796566"/>
    <n v="8344000"/>
    <x v="41"/>
    <x v="0"/>
  </r>
  <r>
    <x v="9"/>
    <x v="0"/>
    <x v="0"/>
    <x v="86"/>
    <x v="81"/>
    <n v="32"/>
    <d v="2023-12-20T00:00:00"/>
    <n v="4"/>
    <d v="2024-04-20T00:00:00"/>
    <x v="61"/>
    <n v="1800000"/>
    <n v="1800000"/>
    <x v="1"/>
    <x v="0"/>
  </r>
  <r>
    <x v="9"/>
    <x v="0"/>
    <x v="26"/>
    <x v="87"/>
    <x v="84"/>
    <n v="3"/>
    <d v="2023-11-01T00:00:00"/>
    <n v="12"/>
    <d v="2024-11-01T00:00:00"/>
    <x v="13"/>
    <n v="2928800"/>
    <n v="29288000"/>
    <x v="42"/>
    <x v="1"/>
  </r>
  <r>
    <x v="9"/>
    <x v="0"/>
    <x v="26"/>
    <x v="88"/>
    <x v="85"/>
    <n v="2"/>
    <d v="2023-11-14T00:00:00"/>
    <n v="12"/>
    <d v="2024-11-14T00:00:00"/>
    <x v="13"/>
    <n v="105436800"/>
    <n v="117152000"/>
    <x v="36"/>
    <x v="1"/>
  </r>
  <r>
    <x v="9"/>
    <x v="0"/>
    <x v="21"/>
    <x v="89"/>
    <x v="86"/>
    <n v="1"/>
    <d v="2023-10-01T00:00:00"/>
    <n v="8"/>
    <d v="2024-06-01T00:00:00"/>
    <x v="64"/>
    <n v="375990000.33199996"/>
    <n v="453000000.39999998"/>
    <x v="43"/>
    <x v="1"/>
  </r>
  <r>
    <x v="10"/>
    <x v="0"/>
    <x v="0"/>
    <x v="90"/>
    <x v="87"/>
    <m/>
    <d v="2024-02-01T00:00:00"/>
    <n v="9"/>
    <d v="2024-11-01T00:00:00"/>
    <x v="65"/>
    <n v="1095067"/>
    <n v="3258000"/>
    <x v="44"/>
    <x v="0"/>
  </r>
  <r>
    <x v="10"/>
    <x v="0"/>
    <x v="0"/>
    <x v="91"/>
    <x v="88"/>
    <m/>
    <d v="2023-06-26T00:00:00"/>
    <n v="3"/>
    <d v="2023-09-26T00:00:00"/>
    <x v="66"/>
    <n v="3200000"/>
    <n v="3200000"/>
    <x v="1"/>
    <x v="0"/>
  </r>
  <r>
    <x v="10"/>
    <x v="0"/>
    <x v="11"/>
    <x v="92"/>
    <x v="89"/>
    <m/>
    <d v="2023-12-27T00:00:00"/>
    <n v="14"/>
    <d v="2025-09-08T00:00:00"/>
    <x v="13"/>
    <n v="110000000"/>
    <n v="1100000000"/>
    <x v="42"/>
    <x v="1"/>
  </r>
  <r>
    <x v="11"/>
    <x v="0"/>
    <x v="0"/>
    <x v="93"/>
    <x v="90"/>
    <n v="2"/>
    <d v="2024-03-02T00:00:00"/>
    <n v="14"/>
    <d v="2025-05-02T00:00:00"/>
    <x v="67"/>
    <n v="2541166"/>
    <n v="9044000"/>
    <x v="45"/>
    <x v="0"/>
  </r>
  <r>
    <x v="11"/>
    <x v="0"/>
    <x v="0"/>
    <x v="94"/>
    <x v="91"/>
    <n v="2"/>
    <d v="2024-05-29T00:00:00"/>
    <n v="4"/>
    <d v="2024-09-29T00:00:00"/>
    <x v="68"/>
    <n v="4800000"/>
    <n v="4800000"/>
    <x v="1"/>
    <x v="0"/>
  </r>
  <r>
    <x v="11"/>
    <x v="0"/>
    <x v="40"/>
    <x v="95"/>
    <x v="92"/>
    <n v="1"/>
    <d v="2023-12-27T00:00:00"/>
    <n v="12"/>
    <d v="2024-12-27T00:00:00"/>
    <x v="13"/>
    <n v="190050000"/>
    <n v="905000000"/>
    <x v="46"/>
    <x v="1"/>
  </r>
  <r>
    <x v="12"/>
    <x v="0"/>
    <x v="0"/>
    <x v="96"/>
    <x v="93"/>
    <m/>
    <d v="2024-01-01T00:00:00"/>
    <n v="10"/>
    <d v="2024-11-01T00:00:00"/>
    <x v="13"/>
    <n v="0"/>
    <n v="3620000"/>
    <x v="10"/>
    <x v="0"/>
  </r>
  <r>
    <x v="12"/>
    <x v="0"/>
    <x v="0"/>
    <x v="97"/>
    <x v="94"/>
    <m/>
    <d v="2023-06-26T00:00:00"/>
    <n v="3"/>
    <d v="2023-09-26T00:00:00"/>
    <x v="69"/>
    <n v="3230000"/>
    <n v="3230000"/>
    <x v="1"/>
    <x v="0"/>
  </r>
  <r>
    <x v="12"/>
    <x v="0"/>
    <x v="40"/>
    <x v="98"/>
    <x v="95"/>
    <m/>
    <d v="2023-12-27T00:00:00"/>
    <n v="12"/>
    <d v="2024-12-27T00:00:00"/>
    <x v="13"/>
    <n v="91900000"/>
    <n v="919000000"/>
    <x v="42"/>
    <x v="1"/>
  </r>
  <r>
    <x v="12"/>
    <x v="0"/>
    <x v="42"/>
    <x v="99"/>
    <x v="93"/>
    <m/>
    <d v="2024-06-01T00:00:00"/>
    <n v="10"/>
    <d v="2025-04-01T00:00:00"/>
    <x v="13"/>
    <n v="362000"/>
    <n v="3620000"/>
    <x v="42"/>
    <x v="0"/>
  </r>
  <r>
    <x v="12"/>
    <x v="0"/>
    <x v="42"/>
    <x v="100"/>
    <x v="96"/>
    <m/>
    <d v="2024-08-07T00:00:00"/>
    <n v="6"/>
    <d v="2025-02-07T00:00:00"/>
    <x v="13"/>
    <n v="3000000"/>
    <n v="10000000"/>
    <x v="17"/>
    <x v="0"/>
  </r>
  <r>
    <x v="13"/>
    <x v="0"/>
    <x v="0"/>
    <x v="101"/>
    <x v="97"/>
    <m/>
    <d v="2024-10-21T00:00:00"/>
    <n v="8"/>
    <d v="2025-06-21T00:00:00"/>
    <x v="22"/>
    <n v="0"/>
    <n v="14000000"/>
    <x v="1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7B702-E79A-4E84-981C-29336F9C7599}" name="PivotTable1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Y5:Y6" firstHeaderRow="1" firstDataRow="1" firstDataCol="0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/>
    <pivotField showAll="0"/>
  </pivotFields>
  <rowItems count="1">
    <i/>
  </rowItems>
  <colItems count="1">
    <i/>
  </colItems>
  <pageFields count="1">
    <pageField fld="1" item="2" hier="-1"/>
  </pageFields>
  <dataFields count="1">
    <dataField name="Average of Progress Percentage" fld="12" subtotal="average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E7207-735C-4959-90D7-869D0B61897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5:I50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axis="axisRow" showAll="0">
      <items count="71">
        <item x="13"/>
        <item x="65"/>
        <item x="63"/>
        <item x="61"/>
        <item x="60"/>
        <item x="32"/>
        <item x="67"/>
        <item x="56"/>
        <item x="45"/>
        <item x="44"/>
        <item x="66"/>
        <item x="69"/>
        <item x="26"/>
        <item x="27"/>
        <item x="0"/>
        <item x="24"/>
        <item x="17"/>
        <item x="68"/>
        <item x="38"/>
        <item x="21"/>
        <item x="25"/>
        <item x="19"/>
        <item x="53"/>
        <item x="55"/>
        <item x="47"/>
        <item x="28"/>
        <item x="1"/>
        <item x="46"/>
        <item x="16"/>
        <item x="42"/>
        <item x="39"/>
        <item x="12"/>
        <item x="41"/>
        <item x="11"/>
        <item x="33"/>
        <item x="30"/>
        <item x="37"/>
        <item x="36"/>
        <item x="58"/>
        <item x="18"/>
        <item x="8"/>
        <item x="43"/>
        <item x="23"/>
        <item x="20"/>
        <item x="5"/>
        <item x="34"/>
        <item x="14"/>
        <item x="40"/>
        <item x="62"/>
        <item x="9"/>
        <item x="6"/>
        <item x="15"/>
        <item x="52"/>
        <item x="4"/>
        <item x="31"/>
        <item x="64"/>
        <item x="54"/>
        <item x="7"/>
        <item x="35"/>
        <item x="10"/>
        <item x="3"/>
        <item x="50"/>
        <item x="29"/>
        <item x="48"/>
        <item x="49"/>
        <item x="51"/>
        <item x="2"/>
        <item x="57"/>
        <item x="59"/>
        <item x="22"/>
        <item t="default"/>
      </items>
    </pivotField>
    <pivotField numFmtId="165" showAll="0"/>
    <pivotField showAll="0"/>
    <pivotField showAll="0"/>
    <pivotField showAll="0"/>
  </pivotFields>
  <rowFields count="1">
    <field x="9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20"/>
    </i>
    <i>
      <x v="22"/>
    </i>
    <i>
      <x v="23"/>
    </i>
    <i>
      <x v="25"/>
    </i>
    <i>
      <x v="26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41"/>
    </i>
    <i>
      <x v="45"/>
    </i>
    <i>
      <x v="47"/>
    </i>
    <i>
      <x v="48"/>
    </i>
    <i>
      <x v="52"/>
    </i>
    <i>
      <x v="54"/>
    </i>
    <i>
      <x v="55"/>
    </i>
    <i>
      <x v="56"/>
    </i>
    <i>
      <x v="58"/>
    </i>
    <i>
      <x v="62"/>
    </i>
    <i>
      <x v="66"/>
    </i>
    <i>
      <x v="67"/>
    </i>
    <i>
      <x v="68"/>
    </i>
    <i>
      <x v="69"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B1CC78-4CFF-471E-B106-F66FC3C183DD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S5:S13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3"/>
  </rowFields>
  <rowItems count="8">
    <i>
      <x v="7"/>
    </i>
    <i>
      <x v="8"/>
    </i>
    <i>
      <x v="12"/>
    </i>
    <i>
      <x v="21"/>
    </i>
    <i>
      <x v="30"/>
    </i>
    <i>
      <x v="31"/>
    </i>
    <i>
      <x v="50"/>
    </i>
    <i>
      <x v="81"/>
    </i>
  </rowItems>
  <colItems count="1">
    <i/>
  </colItems>
  <pageFields count="1">
    <pageField fld="1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6C59B-16CB-4B52-9493-32B2D56C6DD3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C5:C17" firstHeaderRow="1" firstDataRow="1" firstDataCol="1" rowPageCount="1" colPageCount="1"/>
  <pivotFields count="14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0"/>
  </rowFields>
  <rowItems count="12">
    <i>
      <x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97FDA-3B4C-435E-8FCA-8C2EA56BB6DE}" name="PivotTable10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H5:AH26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axis="axisRow" showAll="0">
      <items count="71">
        <item x="13"/>
        <item x="65"/>
        <item x="63"/>
        <item x="61"/>
        <item x="60"/>
        <item x="32"/>
        <item x="67"/>
        <item x="56"/>
        <item x="45"/>
        <item x="44"/>
        <item x="66"/>
        <item x="69"/>
        <item x="26"/>
        <item x="27"/>
        <item x="0"/>
        <item x="24"/>
        <item x="17"/>
        <item x="68"/>
        <item x="38"/>
        <item x="21"/>
        <item x="25"/>
        <item x="19"/>
        <item x="53"/>
        <item x="55"/>
        <item x="47"/>
        <item x="28"/>
        <item x="1"/>
        <item x="46"/>
        <item x="16"/>
        <item x="42"/>
        <item x="39"/>
        <item x="12"/>
        <item x="41"/>
        <item x="11"/>
        <item x="33"/>
        <item x="30"/>
        <item x="37"/>
        <item x="36"/>
        <item x="58"/>
        <item x="18"/>
        <item x="8"/>
        <item x="43"/>
        <item x="23"/>
        <item x="20"/>
        <item x="5"/>
        <item x="34"/>
        <item x="14"/>
        <item x="40"/>
        <item x="62"/>
        <item x="9"/>
        <item x="6"/>
        <item x="15"/>
        <item x="52"/>
        <item x="4"/>
        <item x="31"/>
        <item x="64"/>
        <item x="54"/>
        <item x="7"/>
        <item x="35"/>
        <item x="10"/>
        <item x="3"/>
        <item x="50"/>
        <item x="29"/>
        <item x="48"/>
        <item x="49"/>
        <item x="51"/>
        <item x="2"/>
        <item x="57"/>
        <item x="59"/>
        <item x="22"/>
        <item t="default"/>
      </items>
    </pivotField>
    <pivotField numFmtId="165" showAll="0"/>
    <pivotField showAll="0"/>
    <pivotField showAll="0"/>
    <pivotField showAll="0"/>
  </pivotFields>
  <rowFields count="1">
    <field x="9"/>
  </rowFields>
  <rowItems count="21">
    <i>
      <x/>
    </i>
    <i>
      <x v="16"/>
    </i>
    <i>
      <x v="19"/>
    </i>
    <i>
      <x v="21"/>
    </i>
    <i>
      <x v="28"/>
    </i>
    <i>
      <x v="31"/>
    </i>
    <i>
      <x v="33"/>
    </i>
    <i>
      <x v="39"/>
    </i>
    <i>
      <x v="40"/>
    </i>
    <i>
      <x v="42"/>
    </i>
    <i>
      <x v="43"/>
    </i>
    <i>
      <x v="44"/>
    </i>
    <i>
      <x v="46"/>
    </i>
    <i>
      <x v="49"/>
    </i>
    <i>
      <x v="50"/>
    </i>
    <i>
      <x v="51"/>
    </i>
    <i>
      <x v="53"/>
    </i>
    <i>
      <x v="57"/>
    </i>
    <i>
      <x v="59"/>
    </i>
    <i>
      <x v="60"/>
    </i>
    <i>
      <x v="69"/>
    </i>
  </rowItems>
  <colItems count="1">
    <i/>
  </colItems>
  <pageFields count="1">
    <pageField fld="1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1E99D9-C455-42EC-AD82-187BB06FAEFB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F5:F63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3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20"/>
    </i>
    <i>
      <x v="24"/>
    </i>
    <i>
      <x v="26"/>
    </i>
    <i>
      <x v="27"/>
    </i>
    <i>
      <x v="32"/>
    </i>
    <i>
      <x v="33"/>
    </i>
    <i>
      <x v="34"/>
    </i>
    <i>
      <x v="35"/>
    </i>
    <i>
      <x v="36"/>
    </i>
    <i>
      <x v="41"/>
    </i>
    <i>
      <x v="42"/>
    </i>
    <i>
      <x v="46"/>
    </i>
    <i>
      <x v="47"/>
    </i>
    <i>
      <x v="48"/>
    </i>
    <i>
      <x v="49"/>
    </i>
    <i>
      <x v="51"/>
    </i>
    <i>
      <x v="52"/>
    </i>
    <i>
      <x v="53"/>
    </i>
    <i>
      <x v="54"/>
    </i>
    <i>
      <x v="56"/>
    </i>
    <i>
      <x v="57"/>
    </i>
    <i>
      <x v="66"/>
    </i>
    <i>
      <x v="67"/>
    </i>
    <i>
      <x v="68"/>
    </i>
    <i>
      <x v="69"/>
    </i>
    <i>
      <x v="70"/>
    </i>
    <i>
      <x v="71"/>
    </i>
    <i>
      <x v="76"/>
    </i>
    <i>
      <x v="77"/>
    </i>
    <i>
      <x v="78"/>
    </i>
    <i>
      <x v="79"/>
    </i>
    <i>
      <x v="80"/>
    </i>
    <i>
      <x v="83"/>
    </i>
    <i>
      <x v="84"/>
    </i>
    <i>
      <x v="85"/>
    </i>
    <i>
      <x v="90"/>
    </i>
    <i>
      <x v="91"/>
    </i>
    <i>
      <x v="92"/>
    </i>
    <i>
      <x v="97"/>
    </i>
    <i>
      <x v="98"/>
    </i>
    <i>
      <x v="99"/>
    </i>
    <i>
      <x v="101"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074D93-805D-49C2-85F1-B4D7819ACA1B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E5:AE41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3"/>
  </rowFields>
  <rowItems count="36">
    <i>
      <x v="19"/>
    </i>
    <i>
      <x v="22"/>
    </i>
    <i>
      <x v="23"/>
    </i>
    <i>
      <x v="25"/>
    </i>
    <i>
      <x v="28"/>
    </i>
    <i>
      <x v="29"/>
    </i>
    <i>
      <x v="37"/>
    </i>
    <i>
      <x v="38"/>
    </i>
    <i>
      <x v="39"/>
    </i>
    <i>
      <x v="40"/>
    </i>
    <i>
      <x v="43"/>
    </i>
    <i>
      <x v="44"/>
    </i>
    <i>
      <x v="45"/>
    </i>
    <i>
      <x v="55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72"/>
    </i>
    <i>
      <x v="73"/>
    </i>
    <i>
      <x v="74"/>
    </i>
    <i>
      <x v="75"/>
    </i>
    <i>
      <x v="82"/>
    </i>
    <i>
      <x v="86"/>
    </i>
    <i>
      <x v="87"/>
    </i>
    <i>
      <x v="88"/>
    </i>
    <i>
      <x v="89"/>
    </i>
    <i>
      <x v="93"/>
    </i>
    <i>
      <x v="94"/>
    </i>
    <i>
      <x v="95"/>
    </i>
    <i>
      <x v="96"/>
    </i>
    <i>
      <x v="100"/>
    </i>
  </rowItems>
  <colItems count="1">
    <i/>
  </colItems>
  <pageFields count="1">
    <pageField fld="1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755CEA-E9A9-477C-86DE-5B5FB86533C6}" name="PivotTable1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K5:AK6" firstHeaderRow="1" firstDataRow="1" firstDataCol="0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/>
    <pivotField showAll="0"/>
  </pivotFields>
  <rowItems count="1">
    <i/>
  </rowItems>
  <colItems count="1">
    <i/>
  </colItems>
  <pageFields count="1">
    <pageField fld="1" item="0" hier="-1"/>
  </pageFields>
  <dataFields count="1">
    <dataField name="Average of Progress Percentage" fld="12" subtotal="average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44227E-A28C-4463-BFBF-95331B119C48}" name="PivotTable1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L5:L6" firstHeaderRow="1" firstDataRow="1" firstDataCol="0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>
      <items count="48">
        <item x="10"/>
        <item x="13"/>
        <item x="42"/>
        <item x="15"/>
        <item x="40"/>
        <item x="46"/>
        <item x="41"/>
        <item x="11"/>
        <item x="38"/>
        <item x="0"/>
        <item x="45"/>
        <item x="17"/>
        <item x="29"/>
        <item x="44"/>
        <item x="7"/>
        <item x="21"/>
        <item x="30"/>
        <item x="2"/>
        <item x="18"/>
        <item x="32"/>
        <item x="33"/>
        <item x="39"/>
        <item x="16"/>
        <item x="22"/>
        <item x="23"/>
        <item x="5"/>
        <item x="34"/>
        <item x="28"/>
        <item x="19"/>
        <item x="8"/>
        <item x="31"/>
        <item x="27"/>
        <item x="35"/>
        <item x="43"/>
        <item x="37"/>
        <item x="24"/>
        <item x="12"/>
        <item x="26"/>
        <item x="36"/>
        <item x="25"/>
        <item x="6"/>
        <item x="9"/>
        <item x="20"/>
        <item x="3"/>
        <item x="14"/>
        <item x="4"/>
        <item x="1"/>
        <item t="default"/>
      </items>
    </pivotField>
    <pivotField showAll="0"/>
  </pivotFields>
  <rowItems count="1">
    <i/>
  </rowItems>
  <colItems count="1">
    <i/>
  </colItems>
  <pageFields count="1">
    <pageField fld="1" item="1" hier="-1"/>
  </pageFields>
  <dataFields count="1">
    <dataField name="Average of Progress Percentage" fld="12" subtotal="average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0392B0-8A32-44C2-A392-246222C3FF48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V5:V13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axis="axisRow" showAll="0">
      <items count="71">
        <item x="13"/>
        <item x="65"/>
        <item x="63"/>
        <item x="61"/>
        <item x="60"/>
        <item x="32"/>
        <item x="67"/>
        <item x="56"/>
        <item x="45"/>
        <item x="44"/>
        <item x="66"/>
        <item x="69"/>
        <item x="26"/>
        <item x="27"/>
        <item x="0"/>
        <item x="24"/>
        <item x="17"/>
        <item x="68"/>
        <item x="38"/>
        <item x="21"/>
        <item x="25"/>
        <item x="19"/>
        <item x="53"/>
        <item x="55"/>
        <item x="47"/>
        <item x="28"/>
        <item x="1"/>
        <item x="46"/>
        <item x="16"/>
        <item x="42"/>
        <item x="39"/>
        <item x="12"/>
        <item x="41"/>
        <item x="11"/>
        <item x="33"/>
        <item x="30"/>
        <item x="37"/>
        <item x="36"/>
        <item x="58"/>
        <item x="18"/>
        <item x="8"/>
        <item x="43"/>
        <item x="23"/>
        <item x="20"/>
        <item x="5"/>
        <item x="34"/>
        <item x="14"/>
        <item x="40"/>
        <item x="62"/>
        <item x="9"/>
        <item x="6"/>
        <item x="15"/>
        <item x="52"/>
        <item x="4"/>
        <item x="31"/>
        <item x="64"/>
        <item x="54"/>
        <item x="7"/>
        <item x="35"/>
        <item x="10"/>
        <item x="3"/>
        <item x="50"/>
        <item x="29"/>
        <item x="48"/>
        <item x="49"/>
        <item x="51"/>
        <item x="2"/>
        <item x="57"/>
        <item x="59"/>
        <item x="22"/>
        <item t="default"/>
      </items>
    </pivotField>
    <pivotField numFmtId="165" showAll="0"/>
    <pivotField showAll="0"/>
    <pivotField showAll="0"/>
    <pivotField showAll="0"/>
  </pivotFields>
  <rowFields count="1">
    <field x="9"/>
  </rowFields>
  <rowItems count="8">
    <i>
      <x/>
    </i>
    <i>
      <x v="24"/>
    </i>
    <i>
      <x v="27"/>
    </i>
    <i>
      <x v="61"/>
    </i>
    <i>
      <x v="63"/>
    </i>
    <i>
      <x v="64"/>
    </i>
    <i>
      <x v="65"/>
    </i>
    <i>
      <x v="69"/>
    </i>
  </rowItems>
  <colItems count="1">
    <i/>
  </colItems>
  <pageFields count="1">
    <pageField fld="1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91446-072D-4806-A05B-205CDCE04298}" name="Contracts_Info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5:O7" firstHeaderRow="1" firstDataRow="1" firstDataCol="1" rowPageCount="2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axis="axisPage"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>
      <items count="3">
        <item x="0"/>
        <item x="1"/>
        <item t="default"/>
      </items>
    </pivotField>
  </pivotFields>
  <rowFields count="1">
    <field x="3"/>
  </rowFields>
  <rowItems count="2">
    <i>
      <x v="33"/>
    </i>
    <i t="grand">
      <x/>
    </i>
  </rowItems>
  <colItems count="1">
    <i/>
  </colItems>
  <pageFields count="2">
    <pageField fld="0" item="3" hier="-1"/>
    <pageField fld="2" item="2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8A152-14AE-4676-97B9-006C9DC11F9E}" name="Project_Nam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5:C20" firstHeaderRow="1" firstDataRow="1" firstDataCol="1" rowPageCount="1" colPageCount="1"/>
  <pivotFields count="14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>
      <items count="3">
        <item x="0"/>
        <item x="1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D7FB04-641B-498D-B2B3-CAA6D4723F5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K10" firstHeaderRow="1" firstDataRow="1" firstDataCol="1" rowPageCount="2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axis="axisRow"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5">
    <i>
      <x v="8"/>
    </i>
    <i>
      <x v="19"/>
    </i>
    <i>
      <x v="24"/>
    </i>
    <i>
      <x v="32"/>
    </i>
    <i t="grand">
      <x/>
    </i>
  </rowItems>
  <colItems count="1">
    <i/>
  </colItems>
  <pageFields count="2">
    <pageField fld="0" item="3" hier="-1"/>
    <pageField fld="13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981177-1EE8-4F99-950A-5FD5ACAFE26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5:G7" firstHeaderRow="1" firstDataRow="1" firstDataCol="1" rowPageCount="2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axis="axisRow"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2">
    <i>
      <x v="11"/>
    </i>
    <i t="grand">
      <x/>
    </i>
  </rowItems>
  <colItems count="1">
    <i/>
  </colItems>
  <pageFields count="2">
    <pageField fld="0" item="3" hier="-1"/>
    <pageField fld="13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A5738F-DDA1-48FA-9967-CEC610E1556D}" name="Project_Detai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>
  <location ref="AB5:AE6" firstHeaderRow="0" firstDataRow="1" firstDataCol="0" rowPageCount="1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dataField="1" numFmtId="165" showAll="0">
      <items count="99">
        <item x="14"/>
        <item x="20"/>
        <item x="15"/>
        <item x="81"/>
        <item x="59"/>
        <item x="13"/>
        <item x="77"/>
        <item x="88"/>
        <item x="94"/>
        <item x="33"/>
        <item x="87"/>
        <item x="43"/>
        <item x="93"/>
        <item x="16"/>
        <item x="37"/>
        <item x="39"/>
        <item x="24"/>
        <item x="63"/>
        <item x="91"/>
        <item x="36"/>
        <item x="56"/>
        <item x="30"/>
        <item x="40"/>
        <item x="49"/>
        <item x="74"/>
        <item x="67"/>
        <item x="44"/>
        <item x="1"/>
        <item x="42"/>
        <item x="76"/>
        <item x="90"/>
        <item x="64"/>
        <item x="96"/>
        <item x="23"/>
        <item x="18"/>
        <item x="35"/>
        <item x="19"/>
        <item x="28"/>
        <item x="61"/>
        <item x="97"/>
        <item x="57"/>
        <item x="12"/>
        <item x="0"/>
        <item x="52"/>
        <item x="60"/>
        <item x="31"/>
        <item x="32"/>
        <item x="55"/>
        <item x="46"/>
        <item x="54"/>
        <item x="66"/>
        <item x="11"/>
        <item x="26"/>
        <item x="84"/>
        <item x="25"/>
        <item x="41"/>
        <item x="47"/>
        <item x="62"/>
        <item x="34"/>
        <item x="50"/>
        <item x="29"/>
        <item x="5"/>
        <item x="58"/>
        <item x="79"/>
        <item x="27"/>
        <item x="51"/>
        <item x="9"/>
        <item x="85"/>
        <item x="48"/>
        <item x="8"/>
        <item x="21"/>
        <item x="4"/>
        <item x="68"/>
        <item x="75"/>
        <item x="6"/>
        <item x="7"/>
        <item x="17"/>
        <item x="3"/>
        <item x="73"/>
        <item x="83"/>
        <item x="38"/>
        <item x="22"/>
        <item x="65"/>
        <item x="10"/>
        <item x="53"/>
        <item x="86"/>
        <item x="82"/>
        <item x="45"/>
        <item x="92"/>
        <item x="95"/>
        <item x="89"/>
        <item x="78"/>
        <item x="80"/>
        <item x="69"/>
        <item x="71"/>
        <item x="72"/>
        <item x="70"/>
        <item x="2"/>
        <item t="default"/>
      </items>
    </pivotField>
    <pivotField showAll="0"/>
    <pivotField showAll="0"/>
    <pivotField showAll="0"/>
    <pivotField showAll="0"/>
    <pivotField dataField="1" showAll="0"/>
    <pivotField dataField="1" numFmtId="165" showAll="0"/>
    <pivotField showAll="0"/>
    <pivotField dataField="1" showAll="0"/>
    <pivotField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item="3" hier="-1"/>
  </pageFields>
  <dataFields count="4">
    <dataField name="Sum of Contract Value" fld="4" baseField="0" baseItem="0" numFmtId="165"/>
    <dataField name="Sum of Invoice Value" fld="9" baseField="0" baseItem="0"/>
    <dataField name="Sum of Executed Works Value" fld="10" baseField="0" baseItem="0" numFmtId="165"/>
    <dataField name="Average of Progress Percentage" fld="12" subtotal="average" baseField="0" baseItem="3" numFmtId="9"/>
  </dataFields>
  <formats count="2">
    <format dxfId="1">
      <pivotArea outline="0" collapsedLevelsAreSubtotals="1" fieldPosition="0"/>
    </format>
    <format dxfId="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D8CDD2-9D9A-4F5B-9DFC-4335BD912BA7}" name="Contracts_Info" displayName="Contracts_Info" ref="A1:N103" totalsRowShown="0" headerRowDxfId="20" dataDxfId="19">
  <autoFilter ref="A1:N103" xr:uid="{21313230-C8C2-4FEC-94F0-1A54CDFAEDA9}"/>
  <tableColumns count="14">
    <tableColumn id="2" xr3:uid="{E9206A74-6C72-4DA4-82D4-DB3CDE290DF5}" name="Project" dataDxfId="18"/>
    <tableColumn id="1" xr3:uid="{BBB3A90F-6710-49A9-BB41-B79806DABCE3}" name="Area" dataDxfId="17"/>
    <tableColumn id="3" xr3:uid="{5304A888-831E-4569-8127-CA21CF4844E3}" name="Company Name" dataDxfId="16"/>
    <tableColumn id="4" xr3:uid="{DD3012CD-E6A6-481C-89C5-840BE78373B9}" name="Contract Name" dataDxfId="15"/>
    <tableColumn id="5" xr3:uid="{379F0197-1B49-484B-A3B5-1BBA34BDB0BC}" name="Contract Value" dataDxfId="14" dataCellStyle="Comma"/>
    <tableColumn id="6" xr3:uid="{D5774BF3-786E-48BE-8A2E-2BEEBAD4C4B8}" name="Contract Code" dataDxfId="13"/>
    <tableColumn id="7" xr3:uid="{58F69FE3-E6E4-421C-9432-AE678083BB07}" name="Contract Date" dataDxfId="12"/>
    <tableColumn id="8" xr3:uid="{0E4F3554-ACEF-43D5-84BC-44318D6290B3}" name="Contract Duration" dataDxfId="11"/>
    <tableColumn id="9" xr3:uid="{73EA5412-F76C-4891-9286-857E6B606415}" name="Contract End Date" dataDxfId="10"/>
    <tableColumn id="10" xr3:uid="{06354629-9553-4249-AE73-1AB44BB23985}" name="Invoice Value" dataDxfId="9" dataCellStyle="Comma"/>
    <tableColumn id="11" xr3:uid="{524C4D21-3DE3-4375-8535-A309E242E749}" name="Executed Works Value" dataDxfId="8">
      <calculatedColumnFormula>Contracts_Info[[#This Row],[Expected Final Contract Value]]*Contracts_Info[[#This Row],[Progress Percentage]]</calculatedColumnFormula>
    </tableColumn>
    <tableColumn id="12" xr3:uid="{CB9B6EBA-3D82-4863-8C9D-028464AAA371}" name="Expected Final Contract Value" dataDxfId="7">
      <calculatedColumnFormula>Contracts_Info[[#This Row],[Contract Value]]</calculatedColumnFormula>
    </tableColumn>
    <tableColumn id="13" xr3:uid="{605A9B96-4217-4736-B08F-28AB6B2AC5F4}" name="Progress Percentage" dataDxfId="6" dataCellStyle="Percent"/>
    <tableColumn id="14" xr3:uid="{6CFA0F99-5247-4ECE-912A-93690D487F6A}" name="Copany type" dataDxfId="5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O53"/>
  <sheetViews>
    <sheetView showGridLines="0" showRowColHeaders="0" rightToLeft="1" tabSelected="1" zoomScaleNormal="100" workbookViewId="0"/>
  </sheetViews>
  <sheetFormatPr defaultColWidth="9.140625" defaultRowHeight="15" x14ac:dyDescent="0.25"/>
  <cols>
    <col min="1" max="16384" width="9.140625" style="1"/>
  </cols>
  <sheetData>
    <row r="53" spans="15:15" x14ac:dyDescent="0.25">
      <c r="O53" s="19"/>
    </row>
  </sheetData>
  <sheetProtection algorithmName="SHA-512" hashValue="L8q447px5HYKJsp9O+i+CJnEG4Sj9f6DgAcMHPipLY086mTKtm0Fx/tGk4ELZjlnhpepBgip6FoSymeyYeQ/HQ==" saltValue="xGV5tkLdBheH7x1rO7WyHA==" spinCount="100000" sheet="1" objects="1" select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ListBox2">
          <controlPr defaultSize="0" autoFill="0" autoLine="0" listFillRange="Projects_Tab_Pivots!$A$22:$A$23" r:id="rId4">
            <anchor moveWithCells="1">
              <from>
                <xdr:col>13</xdr:col>
                <xdr:colOff>190500</xdr:colOff>
                <xdr:row>6</xdr:row>
                <xdr:rowOff>123825</xdr:rowOff>
              </from>
              <to>
                <xdr:col>14</xdr:col>
                <xdr:colOff>533400</xdr:colOff>
                <xdr:row>8</xdr:row>
                <xdr:rowOff>180975</xdr:rowOff>
              </to>
            </anchor>
          </controlPr>
        </control>
      </mc:Choice>
      <mc:Fallback>
        <control shapeId="1027" r:id="rId3" name="ListBox2"/>
      </mc:Fallback>
    </mc:AlternateContent>
    <mc:AlternateContent xmlns:mc="http://schemas.openxmlformats.org/markup-compatibility/2006">
      <mc:Choice Requires="x14">
        <control shapeId="1025" r:id="rId5" name="Search_Box">
          <controlPr defaultSize="0" autoLine="0" r:id="rId6">
            <anchor moveWithCells="1">
              <from>
                <xdr:col>16</xdr:col>
                <xdr:colOff>114300</xdr:colOff>
                <xdr:row>4</xdr:row>
                <xdr:rowOff>152400</xdr:rowOff>
              </from>
              <to>
                <xdr:col>24</xdr:col>
                <xdr:colOff>447675</xdr:colOff>
                <xdr:row>6</xdr:row>
                <xdr:rowOff>0</xdr:rowOff>
              </to>
            </anchor>
          </controlPr>
        </control>
      </mc:Choice>
      <mc:Fallback>
        <control shapeId="1025" r:id="rId5" name="Search_Box"/>
      </mc:Fallback>
    </mc:AlternateContent>
    <mc:AlternateContent xmlns:mc="http://schemas.openxmlformats.org/markup-compatibility/2006">
      <mc:Choice Requires="x14">
        <control shapeId="1026" r:id="rId7" name="ListBox1">
          <controlPr defaultSize="0" autoFill="0" autoLine="0" r:id="rId8">
            <anchor moveWithCells="1">
              <from>
                <xdr:col>16</xdr:col>
                <xdr:colOff>114300</xdr:colOff>
                <xdr:row>6</xdr:row>
                <xdr:rowOff>123825</xdr:rowOff>
              </from>
              <to>
                <xdr:col>23</xdr:col>
                <xdr:colOff>466725</xdr:colOff>
                <xdr:row>11</xdr:row>
                <xdr:rowOff>57150</xdr:rowOff>
              </to>
            </anchor>
          </controlPr>
        </control>
      </mc:Choice>
      <mc:Fallback>
        <control shapeId="1026" r:id="rId7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FE9CE-9E92-46EF-9C9D-BA730B01757C}">
  <sheetPr codeName="Sheet2"/>
  <dimension ref="A1:Q116"/>
  <sheetViews>
    <sheetView rightToLeft="1" workbookViewId="0"/>
  </sheetViews>
  <sheetFormatPr defaultColWidth="8.85546875" defaultRowHeight="15" x14ac:dyDescent="0.25"/>
  <cols>
    <col min="1" max="1" width="43.85546875" style="2" customWidth="1"/>
    <col min="2" max="2" width="18.7109375" style="2" customWidth="1"/>
    <col min="3" max="3" width="53.140625" bestFit="1" customWidth="1"/>
    <col min="4" max="4" width="48" style="2" customWidth="1"/>
    <col min="5" max="5" width="18.7109375" style="2" bestFit="1" customWidth="1"/>
    <col min="6" max="6" width="18.140625" style="2" customWidth="1"/>
    <col min="7" max="7" width="17.7109375" style="2" bestFit="1" customWidth="1"/>
    <col min="8" max="8" width="21.28515625" style="3" bestFit="1" customWidth="1"/>
    <col min="9" max="9" width="21.42578125" style="2" bestFit="1" customWidth="1"/>
    <col min="10" max="10" width="19.140625" style="3" bestFit="1" customWidth="1"/>
    <col min="11" max="11" width="25.7109375" style="4" bestFit="1" customWidth="1"/>
    <col min="12" max="12" width="33.85546875" style="2" bestFit="1" customWidth="1"/>
    <col min="13" max="13" width="21.140625" style="5" customWidth="1"/>
    <col min="14" max="14" width="16.5703125" style="6" bestFit="1" customWidth="1"/>
    <col min="15" max="15" width="18.7109375" style="2" customWidth="1"/>
    <col min="16" max="16" width="8.85546875" style="2"/>
    <col min="17" max="17" width="17.5703125" style="2" customWidth="1"/>
    <col min="18" max="16384" width="8.85546875" style="2"/>
  </cols>
  <sheetData>
    <row r="1" spans="1:16" x14ac:dyDescent="0.25">
      <c r="A1" s="2" t="s">
        <v>162</v>
      </c>
      <c r="B1" s="2" t="s">
        <v>161</v>
      </c>
      <c r="C1" s="2" t="s">
        <v>163</v>
      </c>
      <c r="D1" s="2" t="s">
        <v>164</v>
      </c>
      <c r="E1" s="2" t="s">
        <v>165</v>
      </c>
      <c r="F1" s="2" t="s">
        <v>166</v>
      </c>
      <c r="G1" s="3" t="s">
        <v>167</v>
      </c>
      <c r="H1" s="2" t="s">
        <v>168</v>
      </c>
      <c r="I1" s="3" t="s">
        <v>169</v>
      </c>
      <c r="J1" s="4" t="s">
        <v>170</v>
      </c>
      <c r="K1" s="2" t="s">
        <v>171</v>
      </c>
      <c r="L1" s="5" t="s">
        <v>172</v>
      </c>
      <c r="M1" s="6" t="s">
        <v>173</v>
      </c>
      <c r="N1" s="2" t="s">
        <v>175</v>
      </c>
    </row>
    <row r="2" spans="1:16" x14ac:dyDescent="0.25">
      <c r="A2" s="2" t="s">
        <v>0</v>
      </c>
      <c r="B2" s="2" t="s">
        <v>61</v>
      </c>
      <c r="C2" s="2" t="s">
        <v>1</v>
      </c>
      <c r="D2" s="2" t="s">
        <v>2</v>
      </c>
      <c r="E2" s="4">
        <v>15184000</v>
      </c>
      <c r="G2" s="3">
        <v>45103</v>
      </c>
      <c r="H2" s="2"/>
      <c r="I2" s="3">
        <v>45591</v>
      </c>
      <c r="J2" s="4">
        <v>3796000</v>
      </c>
      <c r="K2" s="7">
        <f>Contracts_Info[[#This Row],[Expected Final Contract Value]]*Contracts_Info[[#This Row],[Progress Percentage]]</f>
        <v>3796000</v>
      </c>
      <c r="L2" s="7">
        <f>Contracts_Info[[#This Row],[Contract Value]]</f>
        <v>15184000</v>
      </c>
      <c r="M2" s="6">
        <f>Contracts_Info[[#This Row],[Invoice Value]]/Contracts_Info[[#This Row],[Expected Final Contract Value]]</f>
        <v>0.25</v>
      </c>
      <c r="N2" s="2" t="s">
        <v>176</v>
      </c>
    </row>
    <row r="3" spans="1:16" x14ac:dyDescent="0.25">
      <c r="A3" s="2" t="s">
        <v>0</v>
      </c>
      <c r="B3" s="2" t="s">
        <v>61</v>
      </c>
      <c r="C3" s="2" t="s">
        <v>1</v>
      </c>
      <c r="D3" s="2" t="s">
        <v>3</v>
      </c>
      <c r="E3" s="4">
        <v>8300000</v>
      </c>
      <c r="G3" s="3">
        <v>45103</v>
      </c>
      <c r="H3" s="2"/>
      <c r="I3" s="3">
        <v>45195</v>
      </c>
      <c r="J3" s="4">
        <v>8300000</v>
      </c>
      <c r="K3" s="7">
        <f>Contracts_Info[[#This Row],[Expected Final Contract Value]]*Contracts_Info[[#This Row],[Progress Percentage]]</f>
        <v>8300000</v>
      </c>
      <c r="L3" s="7">
        <f>Contracts_Info[[#This Row],[Contract Value]]</f>
        <v>8300000</v>
      </c>
      <c r="M3" s="6">
        <v>1</v>
      </c>
      <c r="N3" s="2" t="s">
        <v>176</v>
      </c>
    </row>
    <row r="4" spans="1:16" x14ac:dyDescent="0.25">
      <c r="A4" s="2" t="s">
        <v>0</v>
      </c>
      <c r="B4" s="2" t="s">
        <v>61</v>
      </c>
      <c r="C4" s="2" t="s">
        <v>4</v>
      </c>
      <c r="D4" s="2" t="s">
        <v>5</v>
      </c>
      <c r="E4" s="4">
        <v>2251000000</v>
      </c>
      <c r="G4" s="3">
        <v>45179</v>
      </c>
      <c r="H4" s="2">
        <v>12</v>
      </c>
      <c r="I4" s="3">
        <v>45545</v>
      </c>
      <c r="J4" s="4">
        <v>511198613.50999999</v>
      </c>
      <c r="K4" s="7">
        <f>Contracts_Info[[#This Row],[Expected Final Contract Value]]*Contracts_Info[[#This Row],[Progress Percentage]]</f>
        <v>1156610000</v>
      </c>
      <c r="L4" s="7">
        <v>2821000000</v>
      </c>
      <c r="M4" s="6">
        <v>0.41</v>
      </c>
      <c r="N4" s="2" t="s">
        <v>177</v>
      </c>
      <c r="P4" s="21"/>
    </row>
    <row r="5" spans="1:16" x14ac:dyDescent="0.25">
      <c r="A5" s="2" t="s">
        <v>6</v>
      </c>
      <c r="B5" s="2" t="s">
        <v>6</v>
      </c>
      <c r="C5" s="2" t="s">
        <v>7</v>
      </c>
      <c r="D5" s="2" t="s">
        <v>8</v>
      </c>
      <c r="E5" s="4">
        <v>277271220</v>
      </c>
      <c r="F5" s="2">
        <v>10</v>
      </c>
      <c r="G5" s="3">
        <v>45238</v>
      </c>
      <c r="H5" s="2">
        <v>5</v>
      </c>
      <c r="I5" s="3">
        <v>45390</v>
      </c>
      <c r="J5" s="4">
        <v>277271220</v>
      </c>
      <c r="K5" s="7">
        <f>Contracts_Info[[#This Row],[Expected Final Contract Value]]*Contracts_Info[[#This Row],[Progress Percentage]]</f>
        <v>277271220</v>
      </c>
      <c r="L5" s="7">
        <f>Contracts_Info[[#This Row],[Contract Value]]</f>
        <v>277271220</v>
      </c>
      <c r="M5" s="6">
        <v>1</v>
      </c>
      <c r="N5" s="2" t="s">
        <v>177</v>
      </c>
      <c r="P5" s="21"/>
    </row>
    <row r="6" spans="1:16" x14ac:dyDescent="0.25">
      <c r="A6" s="2" t="s">
        <v>6</v>
      </c>
      <c r="B6" s="2" t="s">
        <v>6</v>
      </c>
      <c r="C6" s="2" t="s">
        <v>9</v>
      </c>
      <c r="D6" s="2" t="s">
        <v>10</v>
      </c>
      <c r="E6" s="4">
        <v>165211303</v>
      </c>
      <c r="F6" s="2">
        <v>5</v>
      </c>
      <c r="G6" s="3">
        <v>45159</v>
      </c>
      <c r="H6" s="2">
        <v>6</v>
      </c>
      <c r="I6" s="3">
        <v>45343</v>
      </c>
      <c r="J6" s="4">
        <v>144902655.84999999</v>
      </c>
      <c r="K6" s="7">
        <f>Contracts_Info[[#This Row],[Expected Final Contract Value]]*Contracts_Info[[#This Row],[Progress Percentage]]</f>
        <v>163559189.97</v>
      </c>
      <c r="L6" s="7">
        <f>Contracts_Info[[#This Row],[Contract Value]]</f>
        <v>165211303</v>
      </c>
      <c r="M6" s="6">
        <v>0.99</v>
      </c>
      <c r="N6" s="2" t="s">
        <v>177</v>
      </c>
      <c r="P6" s="21"/>
    </row>
    <row r="7" spans="1:16" x14ac:dyDescent="0.25">
      <c r="A7" s="2" t="s">
        <v>6</v>
      </c>
      <c r="B7" s="2" t="s">
        <v>6</v>
      </c>
      <c r="C7" s="2" t="s">
        <v>9</v>
      </c>
      <c r="D7" s="2" t="s">
        <v>11</v>
      </c>
      <c r="E7" s="4">
        <v>48553362</v>
      </c>
      <c r="F7" s="2">
        <v>2</v>
      </c>
      <c r="G7" s="3">
        <v>45053</v>
      </c>
      <c r="H7" s="2">
        <v>7</v>
      </c>
      <c r="I7" s="3">
        <v>45267</v>
      </c>
      <c r="J7" s="4">
        <v>47849005.229999997</v>
      </c>
      <c r="K7" s="7">
        <f>Contracts_Info[[#This Row],[Expected Final Contract Value]]*Contracts_Info[[#This Row],[Progress Percentage]]</f>
        <v>48310595.189999998</v>
      </c>
      <c r="L7" s="7">
        <f>Contracts_Info[[#This Row],[Contract Value]]</f>
        <v>48553362</v>
      </c>
      <c r="M7" s="8">
        <v>0.995</v>
      </c>
      <c r="N7" s="2" t="s">
        <v>177</v>
      </c>
      <c r="P7" s="21"/>
    </row>
    <row r="8" spans="1:16" x14ac:dyDescent="0.25">
      <c r="A8" s="2" t="s">
        <v>6</v>
      </c>
      <c r="B8" s="2" t="s">
        <v>6</v>
      </c>
      <c r="C8" s="2" t="s">
        <v>9</v>
      </c>
      <c r="D8" s="2" t="s">
        <v>12</v>
      </c>
      <c r="E8" s="4">
        <v>200930025</v>
      </c>
      <c r="F8" s="2">
        <v>6</v>
      </c>
      <c r="G8" s="3">
        <v>45108</v>
      </c>
      <c r="H8" s="2">
        <v>12</v>
      </c>
      <c r="I8" s="3">
        <v>45474</v>
      </c>
      <c r="J8" s="4">
        <v>114305500</v>
      </c>
      <c r="K8" s="7">
        <f>Contracts_Info[[#This Row],[Expected Final Contract Value]]*Contracts_Info[[#This Row],[Progress Percentage]]</f>
        <v>110511513.75000001</v>
      </c>
      <c r="L8" s="7">
        <f>Contracts_Info[[#This Row],[Contract Value]]</f>
        <v>200930025</v>
      </c>
      <c r="M8" s="6">
        <v>0.55000000000000004</v>
      </c>
      <c r="N8" s="2" t="s">
        <v>177</v>
      </c>
      <c r="P8" s="21"/>
    </row>
    <row r="9" spans="1:16" x14ac:dyDescent="0.25">
      <c r="A9" s="2" t="s">
        <v>6</v>
      </c>
      <c r="B9" s="2" t="s">
        <v>6</v>
      </c>
      <c r="C9" s="2" t="s">
        <v>9</v>
      </c>
      <c r="D9" s="2" t="s">
        <v>13</v>
      </c>
      <c r="E9" s="4">
        <v>233242023</v>
      </c>
      <c r="F9" s="2">
        <v>1</v>
      </c>
      <c r="G9" s="3">
        <v>45053</v>
      </c>
      <c r="H9" s="2">
        <v>8</v>
      </c>
      <c r="I9" s="3">
        <v>45298</v>
      </c>
      <c r="J9" s="4">
        <v>182940000</v>
      </c>
      <c r="K9" s="7">
        <f>Contracts_Info[[#This Row],[Expected Final Contract Value]]*Contracts_Info[[#This Row],[Progress Percentage]]</f>
        <v>216915081.39000002</v>
      </c>
      <c r="L9" s="7">
        <f>Contracts_Info[[#This Row],[Contract Value]]</f>
        <v>233242023</v>
      </c>
      <c r="M9" s="6">
        <v>0.93</v>
      </c>
      <c r="N9" s="2" t="s">
        <v>177</v>
      </c>
      <c r="P9" s="21"/>
    </row>
    <row r="10" spans="1:16" x14ac:dyDescent="0.25">
      <c r="A10" s="2" t="s">
        <v>6</v>
      </c>
      <c r="B10" s="2" t="s">
        <v>6</v>
      </c>
      <c r="C10" s="2" t="s">
        <v>9</v>
      </c>
      <c r="D10" s="2" t="s">
        <v>14</v>
      </c>
      <c r="E10" s="4">
        <v>153403940</v>
      </c>
      <c r="F10" s="2">
        <v>7</v>
      </c>
      <c r="G10" s="3">
        <v>45155</v>
      </c>
      <c r="H10" s="2">
        <v>24</v>
      </c>
      <c r="I10" s="3">
        <v>45886</v>
      </c>
      <c r="J10" s="4">
        <v>30015500</v>
      </c>
      <c r="K10" s="7">
        <f>Contracts_Info[[#This Row],[Expected Final Contract Value]]*Contracts_Info[[#This Row],[Progress Percentage]]</f>
        <v>53691379</v>
      </c>
      <c r="L10" s="7">
        <f>Contracts_Info[[#This Row],[Contract Value]]</f>
        <v>153403940</v>
      </c>
      <c r="M10" s="6">
        <v>0.35</v>
      </c>
      <c r="N10" s="2" t="s">
        <v>177</v>
      </c>
      <c r="P10" s="21"/>
    </row>
    <row r="11" spans="1:16" x14ac:dyDescent="0.25">
      <c r="A11" s="2" t="s">
        <v>6</v>
      </c>
      <c r="B11" s="2" t="s">
        <v>6</v>
      </c>
      <c r="C11" s="2" t="s">
        <v>9</v>
      </c>
      <c r="D11" s="2" t="s">
        <v>15</v>
      </c>
      <c r="E11" s="4">
        <v>110786499.39</v>
      </c>
      <c r="F11" s="2">
        <v>30</v>
      </c>
      <c r="G11" s="3">
        <v>45053</v>
      </c>
      <c r="H11" s="2">
        <v>4</v>
      </c>
      <c r="I11" s="3">
        <v>45176</v>
      </c>
      <c r="J11" s="4">
        <v>110786499.39</v>
      </c>
      <c r="K11" s="7">
        <f>Contracts_Info[[#This Row],[Expected Final Contract Value]]*Contracts_Info[[#This Row],[Progress Percentage]]</f>
        <v>110786499.39</v>
      </c>
      <c r="L11" s="7">
        <f>Contracts_Info[[#This Row],[Contract Value]]</f>
        <v>110786499.39</v>
      </c>
      <c r="M11" s="6">
        <v>1</v>
      </c>
      <c r="N11" s="2" t="s">
        <v>177</v>
      </c>
      <c r="P11" s="21"/>
    </row>
    <row r="12" spans="1:16" x14ac:dyDescent="0.25">
      <c r="A12" s="2" t="s">
        <v>6</v>
      </c>
      <c r="B12" s="2" t="s">
        <v>6</v>
      </c>
      <c r="C12" s="2" t="s">
        <v>9</v>
      </c>
      <c r="D12" s="2" t="s">
        <v>16</v>
      </c>
      <c r="E12" s="4">
        <v>320000000</v>
      </c>
      <c r="F12" s="2">
        <v>3</v>
      </c>
      <c r="G12" s="3">
        <v>45159</v>
      </c>
      <c r="H12" s="2">
        <v>8</v>
      </c>
      <c r="I12" s="3">
        <v>45403</v>
      </c>
      <c r="J12" s="4">
        <v>210692090</v>
      </c>
      <c r="K12" s="7">
        <f>Contracts_Info[[#This Row],[Expected Final Contract Value]]*Contracts_Info[[#This Row],[Progress Percentage]]</f>
        <v>220799999.99999997</v>
      </c>
      <c r="L12" s="7">
        <f>Contracts_Info[[#This Row],[Contract Value]]</f>
        <v>320000000</v>
      </c>
      <c r="M12" s="6">
        <v>0.69</v>
      </c>
      <c r="N12" s="2" t="s">
        <v>177</v>
      </c>
      <c r="P12" s="21"/>
    </row>
    <row r="13" spans="1:16" x14ac:dyDescent="0.25">
      <c r="A13" s="2" t="s">
        <v>6</v>
      </c>
      <c r="B13" s="2" t="s">
        <v>6</v>
      </c>
      <c r="C13" s="2" t="s">
        <v>9</v>
      </c>
      <c r="D13" s="2" t="s">
        <v>17</v>
      </c>
      <c r="E13" s="4">
        <v>23797342.5</v>
      </c>
      <c r="F13" s="2">
        <v>4</v>
      </c>
      <c r="G13" s="3">
        <v>45159</v>
      </c>
      <c r="H13" s="2">
        <v>6</v>
      </c>
      <c r="I13" s="3">
        <v>45343</v>
      </c>
      <c r="J13" s="4">
        <v>17768682.399999999</v>
      </c>
      <c r="K13" s="7">
        <f>Contracts_Info[[#This Row],[Expected Final Contract Value]]*Contracts_Info[[#This Row],[Progress Percentage]]</f>
        <v>22607475.375</v>
      </c>
      <c r="L13" s="7">
        <f>Contracts_Info[[#This Row],[Contract Value]]</f>
        <v>23797342.5</v>
      </c>
      <c r="M13" s="6">
        <v>0.95</v>
      </c>
      <c r="N13" s="2" t="s">
        <v>177</v>
      </c>
      <c r="P13" s="21"/>
    </row>
    <row r="14" spans="1:16" x14ac:dyDescent="0.25">
      <c r="A14" s="2" t="s">
        <v>6</v>
      </c>
      <c r="B14" s="2" t="s">
        <v>6</v>
      </c>
      <c r="C14" s="2" t="s">
        <v>18</v>
      </c>
      <c r="D14" s="2" t="s">
        <v>19</v>
      </c>
      <c r="E14" s="4">
        <v>14969295</v>
      </c>
      <c r="F14" s="2">
        <v>8</v>
      </c>
      <c r="G14" s="3">
        <v>45171</v>
      </c>
      <c r="H14" s="2">
        <v>2</v>
      </c>
      <c r="I14" s="3">
        <v>45231</v>
      </c>
      <c r="J14" s="4">
        <v>14969295</v>
      </c>
      <c r="K14" s="7">
        <f>Contracts_Info[[#This Row],[Expected Final Contract Value]]*Contracts_Info[[#This Row],[Progress Percentage]]</f>
        <v>14220830.25</v>
      </c>
      <c r="L14" s="7">
        <f>Contracts_Info[[#This Row],[Contract Value]]</f>
        <v>14969295</v>
      </c>
      <c r="M14" s="6">
        <v>0.95</v>
      </c>
      <c r="N14" s="2" t="s">
        <v>177</v>
      </c>
      <c r="P14" s="21"/>
    </row>
    <row r="15" spans="1:16" x14ac:dyDescent="0.25">
      <c r="A15" s="2" t="s">
        <v>6</v>
      </c>
      <c r="B15" s="2" t="s">
        <v>6</v>
      </c>
      <c r="C15" s="2" t="s">
        <v>18</v>
      </c>
      <c r="D15" s="2" t="s">
        <v>20</v>
      </c>
      <c r="E15" s="4">
        <v>2558854</v>
      </c>
      <c r="F15" s="2">
        <v>23</v>
      </c>
      <c r="G15" s="3">
        <v>45383</v>
      </c>
      <c r="H15" s="2">
        <v>1</v>
      </c>
      <c r="I15" s="3">
        <v>45413</v>
      </c>
      <c r="J15" s="4">
        <v>0</v>
      </c>
      <c r="K15" s="7">
        <f>Contracts_Info[[#This Row],[Expected Final Contract Value]]*Contracts_Info[[#This Row],[Progress Percentage]]</f>
        <v>2430911.2999999998</v>
      </c>
      <c r="L15" s="7">
        <f>Contracts_Info[[#This Row],[Contract Value]]</f>
        <v>2558854</v>
      </c>
      <c r="M15" s="6">
        <v>0.95</v>
      </c>
      <c r="N15" s="2" t="s">
        <v>177</v>
      </c>
      <c r="P15" s="21"/>
    </row>
    <row r="16" spans="1:16" x14ac:dyDescent="0.25">
      <c r="A16" s="2" t="s">
        <v>6</v>
      </c>
      <c r="B16" s="2" t="s">
        <v>6</v>
      </c>
      <c r="C16" s="2" t="s">
        <v>21</v>
      </c>
      <c r="D16" s="2" t="s">
        <v>22</v>
      </c>
      <c r="E16" s="4">
        <v>490000</v>
      </c>
      <c r="G16" s="3">
        <v>45397</v>
      </c>
      <c r="H16" s="2"/>
      <c r="I16" s="3">
        <v>45458</v>
      </c>
      <c r="J16" s="4">
        <v>0</v>
      </c>
      <c r="K16" s="7">
        <f>Contracts_Info[[#This Row],[Expected Final Contract Value]]*Contracts_Info[[#This Row],[Progress Percentage]]</f>
        <v>0</v>
      </c>
      <c r="L16" s="7">
        <f>Contracts_Info[[#This Row],[Contract Value]]</f>
        <v>490000</v>
      </c>
      <c r="M16" s="6">
        <f>Contracts_Info[[#This Row],[Invoice Value]]/Contracts_Info[[#This Row],[Contract Value]]</f>
        <v>0</v>
      </c>
      <c r="N16" s="2" t="s">
        <v>177</v>
      </c>
      <c r="P16" s="21"/>
    </row>
    <row r="17" spans="1:16" x14ac:dyDescent="0.25">
      <c r="A17" s="2" t="s">
        <v>6</v>
      </c>
      <c r="B17" s="2" t="s">
        <v>6</v>
      </c>
      <c r="C17" s="2" t="s">
        <v>23</v>
      </c>
      <c r="D17" s="2" t="s">
        <v>24</v>
      </c>
      <c r="E17" s="4">
        <v>1299692.8</v>
      </c>
      <c r="G17" s="3">
        <v>45482</v>
      </c>
      <c r="H17" s="2"/>
      <c r="I17" s="3">
        <v>45605</v>
      </c>
      <c r="J17" s="4">
        <v>0</v>
      </c>
      <c r="K17" s="7">
        <f>Contracts_Info[[#This Row],[Expected Final Contract Value]]*Contracts_Info[[#This Row],[Progress Percentage]]</f>
        <v>0</v>
      </c>
      <c r="L17" s="7">
        <f>Contracts_Info[[#This Row],[Contract Value]]</f>
        <v>1299692.8</v>
      </c>
      <c r="M17" s="6">
        <f>Contracts_Info[[#This Row],[Invoice Value]]/Contracts_Info[[#This Row],[Contract Value]]</f>
        <v>0</v>
      </c>
      <c r="N17" s="2" t="s">
        <v>177</v>
      </c>
      <c r="P17" s="21"/>
    </row>
    <row r="18" spans="1:16" x14ac:dyDescent="0.25">
      <c r="A18" s="2" t="s">
        <v>6</v>
      </c>
      <c r="B18" s="2" t="s">
        <v>6</v>
      </c>
      <c r="C18" s="2" t="s">
        <v>25</v>
      </c>
      <c r="D18" s="2" t="s">
        <v>26</v>
      </c>
      <c r="E18" s="4">
        <v>3778100</v>
      </c>
      <c r="G18" s="3">
        <v>45354</v>
      </c>
      <c r="H18" s="2"/>
      <c r="I18" s="3">
        <v>45385</v>
      </c>
      <c r="J18" s="4">
        <v>0</v>
      </c>
      <c r="K18" s="7">
        <f>Contracts_Info[[#This Row],[Expected Final Contract Value]]*Contracts_Info[[#This Row],[Progress Percentage]]</f>
        <v>0</v>
      </c>
      <c r="L18" s="7">
        <f>Contracts_Info[[#This Row],[Contract Value]]</f>
        <v>3778100</v>
      </c>
      <c r="M18" s="6">
        <f>Contracts_Info[[#This Row],[Invoice Value]]/Contracts_Info[[#This Row],[Contract Value]]</f>
        <v>0</v>
      </c>
      <c r="N18" s="2" t="s">
        <v>177</v>
      </c>
      <c r="P18" s="21"/>
    </row>
    <row r="19" spans="1:16" x14ac:dyDescent="0.25">
      <c r="A19" s="2" t="s">
        <v>6</v>
      </c>
      <c r="B19" s="2" t="s">
        <v>6</v>
      </c>
      <c r="C19" s="2" t="s">
        <v>27</v>
      </c>
      <c r="D19" s="2" t="s">
        <v>28</v>
      </c>
      <c r="E19" s="4">
        <v>248500000</v>
      </c>
      <c r="F19" s="2">
        <v>13</v>
      </c>
      <c r="G19" s="3">
        <v>45298</v>
      </c>
      <c r="H19" s="2">
        <v>12</v>
      </c>
      <c r="I19" s="3">
        <v>45664</v>
      </c>
      <c r="J19" s="4">
        <v>58657966</v>
      </c>
      <c r="K19" s="7">
        <f>Contracts_Info[[#This Row],[Expected Final Contract Value]]*Contracts_Info[[#This Row],[Progress Percentage]]</f>
        <v>58657966</v>
      </c>
      <c r="L19" s="7">
        <f>Contracts_Info[[#This Row],[Contract Value]]</f>
        <v>248500000</v>
      </c>
      <c r="M19" s="6">
        <f>Contracts_Info[[#This Row],[Invoice Value]]/Contracts_Info[[#This Row],[Contract Value]]</f>
        <v>0.23604815291750503</v>
      </c>
      <c r="N19" s="2" t="s">
        <v>177</v>
      </c>
      <c r="P19" s="21"/>
    </row>
    <row r="20" spans="1:16" x14ac:dyDescent="0.25">
      <c r="A20" s="2" t="s">
        <v>6</v>
      </c>
      <c r="B20" s="2" t="s">
        <v>6</v>
      </c>
      <c r="C20" s="2" t="s">
        <v>29</v>
      </c>
      <c r="D20" s="2" t="s">
        <v>30</v>
      </c>
      <c r="E20" s="4">
        <v>11412485</v>
      </c>
      <c r="G20" s="3">
        <v>45496</v>
      </c>
      <c r="H20" s="2"/>
      <c r="I20" s="3">
        <v>45558</v>
      </c>
      <c r="J20" s="4">
        <v>0</v>
      </c>
      <c r="K20" s="7">
        <f>Contracts_Info[[#This Row],[Expected Final Contract Value]]*Contracts_Info[[#This Row],[Progress Percentage]]</f>
        <v>0</v>
      </c>
      <c r="L20" s="7">
        <f>Contracts_Info[[#This Row],[Contract Value]]</f>
        <v>11412485</v>
      </c>
      <c r="M20" s="6">
        <f>Contracts_Info[[#This Row],[Invoice Value]]/Contracts_Info[[#This Row],[Contract Value]]</f>
        <v>0</v>
      </c>
      <c r="N20" s="2" t="s">
        <v>177</v>
      </c>
      <c r="P20" s="21"/>
    </row>
    <row r="21" spans="1:16" x14ac:dyDescent="0.25">
      <c r="A21" s="2" t="s">
        <v>6</v>
      </c>
      <c r="B21" s="2" t="s">
        <v>6</v>
      </c>
      <c r="C21" s="2" t="s">
        <v>31</v>
      </c>
      <c r="D21" s="2" t="s">
        <v>32</v>
      </c>
      <c r="E21" s="4">
        <v>11914020</v>
      </c>
      <c r="F21" s="2">
        <v>17</v>
      </c>
      <c r="G21" s="3">
        <v>45321</v>
      </c>
      <c r="H21" s="2">
        <v>3</v>
      </c>
      <c r="I21" s="3">
        <v>45412</v>
      </c>
      <c r="J21" s="4">
        <v>0</v>
      </c>
      <c r="K21" s="7">
        <f>Contracts_Info[[#This Row],[Expected Final Contract Value]]*Contracts_Info[[#This Row],[Progress Percentage]]</f>
        <v>0</v>
      </c>
      <c r="L21" s="7">
        <f>Contracts_Info[[#This Row],[Contract Value]]</f>
        <v>11914020</v>
      </c>
      <c r="M21" s="6">
        <f>Contracts_Info[[#This Row],[Invoice Value]]/Contracts_Info[[#This Row],[Contract Value]]</f>
        <v>0</v>
      </c>
      <c r="N21" s="2" t="s">
        <v>177</v>
      </c>
      <c r="P21" s="21"/>
    </row>
    <row r="22" spans="1:16" x14ac:dyDescent="0.25">
      <c r="A22" s="2" t="s">
        <v>6</v>
      </c>
      <c r="B22" s="2" t="s">
        <v>6</v>
      </c>
      <c r="C22" s="2" t="s">
        <v>31</v>
      </c>
      <c r="D22" s="2" t="s">
        <v>33</v>
      </c>
      <c r="E22" s="4">
        <v>1228240</v>
      </c>
      <c r="F22" s="2">
        <v>16</v>
      </c>
      <c r="G22" s="3">
        <v>45321</v>
      </c>
      <c r="H22" s="2">
        <v>3</v>
      </c>
      <c r="I22" s="3">
        <v>45412</v>
      </c>
      <c r="J22" s="4">
        <v>0</v>
      </c>
      <c r="K22" s="7">
        <f>Contracts_Info[[#This Row],[Expected Final Contract Value]]*Contracts_Info[[#This Row],[Progress Percentage]]</f>
        <v>0</v>
      </c>
      <c r="L22" s="7">
        <f>Contracts_Info[[#This Row],[Contract Value]]</f>
        <v>1228240</v>
      </c>
      <c r="M22" s="6">
        <f>Contracts_Info[[#This Row],[Invoice Value]]/Contracts_Info[[#This Row],[Contract Value]]</f>
        <v>0</v>
      </c>
      <c r="N22" s="2" t="s">
        <v>177</v>
      </c>
      <c r="P22" s="21"/>
    </row>
    <row r="23" spans="1:16" x14ac:dyDescent="0.25">
      <c r="A23" s="2" t="s">
        <v>6</v>
      </c>
      <c r="B23" s="2" t="s">
        <v>6</v>
      </c>
      <c r="C23" s="2" t="s">
        <v>34</v>
      </c>
      <c r="D23" s="2" t="s">
        <v>35</v>
      </c>
      <c r="E23" s="4">
        <v>159948900</v>
      </c>
      <c r="F23" s="2">
        <v>20</v>
      </c>
      <c r="G23" s="3">
        <v>45342</v>
      </c>
      <c r="H23" s="2">
        <v>8</v>
      </c>
      <c r="I23" s="3">
        <v>45585</v>
      </c>
      <c r="J23" s="4">
        <v>138963800</v>
      </c>
      <c r="K23" s="7">
        <f>Contracts_Info[[#This Row],[Expected Final Contract Value]]*Contracts_Info[[#This Row],[Progress Percentage]]</f>
        <v>138963800</v>
      </c>
      <c r="L23" s="7">
        <f>Contracts_Info[[#This Row],[Contract Value]]</f>
        <v>159948900</v>
      </c>
      <c r="M23" s="6">
        <f>Contracts_Info[[#This Row],[Invoice Value]]/Contracts_Info[[#This Row],[Contract Value]]</f>
        <v>0.86880122339072041</v>
      </c>
      <c r="N23" s="2" t="s">
        <v>177</v>
      </c>
      <c r="P23" s="21"/>
    </row>
    <row r="24" spans="1:16" x14ac:dyDescent="0.25">
      <c r="A24" s="2" t="s">
        <v>6</v>
      </c>
      <c r="B24" s="2" t="s">
        <v>6</v>
      </c>
      <c r="C24" s="2" t="s">
        <v>34</v>
      </c>
      <c r="D24" s="2" t="s">
        <v>36</v>
      </c>
      <c r="E24" s="4">
        <v>310000000</v>
      </c>
      <c r="F24" s="2">
        <v>12</v>
      </c>
      <c r="G24" s="3">
        <v>45287</v>
      </c>
      <c r="H24" s="2">
        <v>12</v>
      </c>
      <c r="I24" s="3">
        <v>45653</v>
      </c>
      <c r="J24" s="4">
        <v>0</v>
      </c>
      <c r="K24" s="7">
        <f>Contracts_Info[[#This Row],[Expected Final Contract Value]]*Contracts_Info[[#This Row],[Progress Percentage]]</f>
        <v>29450000</v>
      </c>
      <c r="L24" s="7">
        <f>Contracts_Info[[#This Row],[Contract Value]]</f>
        <v>310000000</v>
      </c>
      <c r="M24" s="8">
        <v>9.5000000000000001E-2</v>
      </c>
      <c r="N24" s="2" t="s">
        <v>177</v>
      </c>
      <c r="P24" s="21"/>
    </row>
    <row r="25" spans="1:16" x14ac:dyDescent="0.25">
      <c r="A25" s="2" t="s">
        <v>6</v>
      </c>
      <c r="B25" s="2" t="s">
        <v>6</v>
      </c>
      <c r="C25" s="2" t="s">
        <v>34</v>
      </c>
      <c r="D25" s="2" t="s">
        <v>37</v>
      </c>
      <c r="E25" s="4">
        <v>10268167.720000001</v>
      </c>
      <c r="F25" s="2">
        <v>19</v>
      </c>
      <c r="G25" s="3">
        <v>45342</v>
      </c>
      <c r="H25" s="2">
        <v>2</v>
      </c>
      <c r="I25" s="3">
        <v>45402</v>
      </c>
      <c r="J25" s="4">
        <v>10268167.720000001</v>
      </c>
      <c r="K25" s="7">
        <f>Contracts_Info[[#This Row],[Expected Final Contract Value]]*Contracts_Info[[#This Row],[Progress Percentage]]</f>
        <v>10268167.720000001</v>
      </c>
      <c r="L25" s="7">
        <f>Contracts_Info[[#This Row],[Contract Value]]</f>
        <v>10268167.720000001</v>
      </c>
      <c r="M25" s="6">
        <f>Contracts_Info[[#This Row],[Invoice Value]]/Contracts_Info[[#This Row],[Contract Value]]</f>
        <v>1</v>
      </c>
      <c r="N25" s="2" t="s">
        <v>177</v>
      </c>
      <c r="P25" s="21"/>
    </row>
    <row r="26" spans="1:16" x14ac:dyDescent="0.25">
      <c r="A26" s="2" t="s">
        <v>6</v>
      </c>
      <c r="B26" s="2" t="s">
        <v>6</v>
      </c>
      <c r="C26" s="2" t="s">
        <v>34</v>
      </c>
      <c r="D26" s="2" t="s">
        <v>38</v>
      </c>
      <c r="E26" s="4">
        <v>4605951</v>
      </c>
      <c r="G26" s="3">
        <v>45504</v>
      </c>
      <c r="H26" s="2">
        <v>6</v>
      </c>
      <c r="I26" s="3">
        <v>45688</v>
      </c>
      <c r="J26" s="4">
        <v>4562420.93</v>
      </c>
      <c r="K26" s="7">
        <f>Contracts_Info[[#This Row],[Expected Final Contract Value]]*Contracts_Info[[#This Row],[Progress Percentage]]</f>
        <v>4562420.93</v>
      </c>
      <c r="L26" s="7">
        <f>Contracts_Info[[#This Row],[Contract Value]]</f>
        <v>4605951</v>
      </c>
      <c r="M26" s="6">
        <f>Contracts_Info[[#This Row],[Invoice Value]]/Contracts_Info[[#This Row],[Contract Value]]</f>
        <v>0.99054916780486801</v>
      </c>
      <c r="N26" s="2" t="s">
        <v>177</v>
      </c>
      <c r="P26" s="21"/>
    </row>
    <row r="27" spans="1:16" x14ac:dyDescent="0.25">
      <c r="A27" s="2" t="s">
        <v>6</v>
      </c>
      <c r="B27" s="2" t="s">
        <v>6</v>
      </c>
      <c r="C27" s="2" t="s">
        <v>34</v>
      </c>
      <c r="D27" s="2" t="s">
        <v>39</v>
      </c>
      <c r="E27" s="4">
        <v>30001750</v>
      </c>
      <c r="G27" s="3">
        <v>45529</v>
      </c>
      <c r="H27" s="2">
        <v>2</v>
      </c>
      <c r="I27" s="3">
        <v>45590</v>
      </c>
      <c r="J27" s="4">
        <v>30001750</v>
      </c>
      <c r="K27" s="7">
        <f>Contracts_Info[[#This Row],[Expected Final Contract Value]]*Contracts_Info[[#This Row],[Progress Percentage]]</f>
        <v>30001750</v>
      </c>
      <c r="L27" s="7">
        <f>Contracts_Info[[#This Row],[Contract Value]]</f>
        <v>30001750</v>
      </c>
      <c r="M27" s="6">
        <f>Contracts_Info[[#This Row],[Invoice Value]]/Contracts_Info[[#This Row],[Contract Value]]</f>
        <v>1</v>
      </c>
      <c r="N27" s="2" t="s">
        <v>177</v>
      </c>
      <c r="P27" s="21"/>
    </row>
    <row r="28" spans="1:16" x14ac:dyDescent="0.25">
      <c r="A28" s="2" t="s">
        <v>6</v>
      </c>
      <c r="B28" s="2" t="s">
        <v>6</v>
      </c>
      <c r="C28" s="2" t="s">
        <v>40</v>
      </c>
      <c r="D28" s="2" t="s">
        <v>41</v>
      </c>
      <c r="E28" s="4">
        <v>24645286.600000001</v>
      </c>
      <c r="F28" s="2">
        <v>21</v>
      </c>
      <c r="G28" s="3">
        <v>45354</v>
      </c>
      <c r="H28" s="2">
        <v>12</v>
      </c>
      <c r="I28" s="3">
        <v>45538</v>
      </c>
      <c r="J28" s="4">
        <v>0</v>
      </c>
      <c r="K28" s="7">
        <f>Contracts_Info[[#This Row],[Expected Final Contract Value]]*Contracts_Info[[#This Row],[Progress Percentage]]</f>
        <v>4929057.32</v>
      </c>
      <c r="L28" s="7">
        <f>Contracts_Info[[#This Row],[Contract Value]]</f>
        <v>24645286.600000001</v>
      </c>
      <c r="M28" s="6">
        <v>0.2</v>
      </c>
      <c r="N28" s="2" t="s">
        <v>177</v>
      </c>
      <c r="P28" s="21"/>
    </row>
    <row r="29" spans="1:16" x14ac:dyDescent="0.25">
      <c r="A29" s="2" t="s">
        <v>6</v>
      </c>
      <c r="B29" s="2" t="s">
        <v>6</v>
      </c>
      <c r="C29" s="2" t="s">
        <v>40</v>
      </c>
      <c r="D29" s="2" t="s">
        <v>42</v>
      </c>
      <c r="E29" s="4">
        <v>86609696.909999996</v>
      </c>
      <c r="G29" s="3">
        <v>45238</v>
      </c>
      <c r="H29" s="2"/>
      <c r="I29" s="3">
        <v>45420</v>
      </c>
      <c r="J29" s="4">
        <v>0</v>
      </c>
      <c r="K29" s="7">
        <f>Contracts_Info[[#This Row],[Expected Final Contract Value]]*Contracts_Info[[#This Row],[Progress Percentage]]</f>
        <v>17321939.381999999</v>
      </c>
      <c r="L29" s="7">
        <f>Contracts_Info[[#This Row],[Contract Value]]</f>
        <v>86609696.909999996</v>
      </c>
      <c r="M29" s="6">
        <v>0.2</v>
      </c>
      <c r="N29" s="2" t="s">
        <v>177</v>
      </c>
      <c r="P29" s="21"/>
    </row>
    <row r="30" spans="1:16" x14ac:dyDescent="0.25">
      <c r="A30" s="2" t="s">
        <v>6</v>
      </c>
      <c r="B30" s="2" t="s">
        <v>6</v>
      </c>
      <c r="C30" s="2" t="s">
        <v>40</v>
      </c>
      <c r="D30" s="2" t="s">
        <v>43</v>
      </c>
      <c r="E30" s="4">
        <v>12388102.33</v>
      </c>
      <c r="F30" s="2">
        <v>24</v>
      </c>
      <c r="G30" s="3">
        <v>45396</v>
      </c>
      <c r="H30" s="2">
        <v>6</v>
      </c>
      <c r="I30" s="3">
        <v>45579</v>
      </c>
      <c r="J30" s="4">
        <v>6166427</v>
      </c>
      <c r="K30" s="7">
        <f>Contracts_Info[[#This Row],[Expected Final Contract Value]]*Contracts_Info[[#This Row],[Progress Percentage]]</f>
        <v>6166427</v>
      </c>
      <c r="L30" s="7">
        <f>Contracts_Info[[#This Row],[Contract Value]]</f>
        <v>12388102.33</v>
      </c>
      <c r="M30" s="6">
        <f>Contracts_Info[[#This Row],[Invoice Value]]/Contracts_Info[[#This Row],[Contract Value]]</f>
        <v>0.49777010519737935</v>
      </c>
      <c r="N30" s="2" t="s">
        <v>177</v>
      </c>
      <c r="P30" s="21"/>
    </row>
    <row r="31" spans="1:16" x14ac:dyDescent="0.25">
      <c r="A31" s="2" t="s">
        <v>6</v>
      </c>
      <c r="B31" s="2" t="s">
        <v>6</v>
      </c>
      <c r="C31" s="2" t="s">
        <v>40</v>
      </c>
      <c r="D31" s="2" t="s">
        <v>44</v>
      </c>
      <c r="E31" s="4">
        <v>41552000</v>
      </c>
      <c r="F31" s="2">
        <v>11</v>
      </c>
      <c r="G31" s="3">
        <v>45238</v>
      </c>
      <c r="H31" s="2">
        <v>3</v>
      </c>
      <c r="I31" s="3">
        <v>45330</v>
      </c>
      <c r="J31" s="4">
        <v>41552000</v>
      </c>
      <c r="K31" s="7">
        <f>Contracts_Info[[#This Row],[Expected Final Contract Value]]*Contracts_Info[[#This Row],[Progress Percentage]]</f>
        <v>41552000</v>
      </c>
      <c r="L31" s="7">
        <f>Contracts_Info[[#This Row],[Contract Value]]</f>
        <v>41552000</v>
      </c>
      <c r="M31" s="6">
        <v>1</v>
      </c>
      <c r="N31" s="2" t="s">
        <v>177</v>
      </c>
      <c r="P31" s="21"/>
    </row>
    <row r="32" spans="1:16" x14ac:dyDescent="0.25">
      <c r="A32" s="2" t="s">
        <v>6</v>
      </c>
      <c r="B32" s="2" t="s">
        <v>6</v>
      </c>
      <c r="C32" s="2" t="s">
        <v>40</v>
      </c>
      <c r="D32" s="2" t="s">
        <v>45</v>
      </c>
      <c r="E32" s="4">
        <v>5639200</v>
      </c>
      <c r="F32" s="2">
        <v>11</v>
      </c>
      <c r="G32" s="3">
        <v>45342</v>
      </c>
      <c r="H32" s="2">
        <v>2</v>
      </c>
      <c r="I32" s="3">
        <v>45402</v>
      </c>
      <c r="J32" s="4">
        <v>5639200</v>
      </c>
      <c r="K32" s="7">
        <f>Contracts_Info[[#This Row],[Expected Final Contract Value]]*Contracts_Info[[#This Row],[Progress Percentage]]</f>
        <v>5639200</v>
      </c>
      <c r="L32" s="7">
        <f>Contracts_Info[[#This Row],[Contract Value]]</f>
        <v>5639200</v>
      </c>
      <c r="M32" s="6">
        <v>1</v>
      </c>
      <c r="N32" s="2" t="s">
        <v>177</v>
      </c>
      <c r="P32" s="21"/>
    </row>
    <row r="33" spans="1:16" x14ac:dyDescent="0.25">
      <c r="A33" s="2" t="s">
        <v>6</v>
      </c>
      <c r="B33" s="2" t="s">
        <v>6</v>
      </c>
      <c r="C33" s="2" t="s">
        <v>46</v>
      </c>
      <c r="D33" s="2" t="s">
        <v>47</v>
      </c>
      <c r="E33" s="4">
        <v>19959058.34</v>
      </c>
      <c r="G33" s="3">
        <v>45496</v>
      </c>
      <c r="H33" s="2"/>
      <c r="I33" s="3">
        <v>45619</v>
      </c>
      <c r="J33" s="4">
        <v>0</v>
      </c>
      <c r="K33" s="7">
        <f>Contracts_Info[[#This Row],[Expected Final Contract Value]]*Contracts_Info[[#This Row],[Progress Percentage]]</f>
        <v>0</v>
      </c>
      <c r="L33" s="7">
        <f>Contracts_Info[[#This Row],[Contract Value]]</f>
        <v>19959058.34</v>
      </c>
      <c r="M33" s="6">
        <f>Contracts_Info[[#This Row],[Invoice Value]]/Contracts_Info[[#This Row],[Contract Value]]</f>
        <v>0</v>
      </c>
      <c r="N33" s="2" t="s">
        <v>177</v>
      </c>
      <c r="P33" s="21"/>
    </row>
    <row r="34" spans="1:16" x14ac:dyDescent="0.25">
      <c r="A34" s="2" t="s">
        <v>6</v>
      </c>
      <c r="B34" s="2" t="s">
        <v>6</v>
      </c>
      <c r="C34" s="2" t="s">
        <v>48</v>
      </c>
      <c r="D34" s="2" t="s">
        <v>49</v>
      </c>
      <c r="E34" s="4">
        <v>21330030</v>
      </c>
      <c r="G34" s="3">
        <v>45504</v>
      </c>
      <c r="H34" s="2">
        <v>4</v>
      </c>
      <c r="I34" s="3">
        <v>45624</v>
      </c>
      <c r="J34" s="4"/>
      <c r="K34" s="7">
        <f>Contracts_Info[[#This Row],[Expected Final Contract Value]]*Contracts_Info[[#This Row],[Progress Percentage]]</f>
        <v>0</v>
      </c>
      <c r="L34" s="7">
        <f>Contracts_Info[[#This Row],[Contract Value]]</f>
        <v>21330030</v>
      </c>
      <c r="M34" s="6">
        <f>Contracts_Info[[#This Row],[Invoice Value]]/Contracts_Info[[#This Row],[Contract Value]]</f>
        <v>0</v>
      </c>
      <c r="N34" s="2" t="s">
        <v>177</v>
      </c>
      <c r="P34" s="21"/>
    </row>
    <row r="35" spans="1:16" x14ac:dyDescent="0.25">
      <c r="A35" s="2" t="s">
        <v>6</v>
      </c>
      <c r="B35" s="2" t="s">
        <v>6</v>
      </c>
      <c r="C35" s="2" t="s">
        <v>50</v>
      </c>
      <c r="D35" s="2" t="s">
        <v>51</v>
      </c>
      <c r="E35" s="4">
        <v>3249900</v>
      </c>
      <c r="G35" s="3">
        <v>45482</v>
      </c>
      <c r="H35" s="2"/>
      <c r="I35" s="3">
        <v>45574</v>
      </c>
      <c r="J35" s="4">
        <v>0</v>
      </c>
      <c r="K35" s="7">
        <f>Contracts_Info[[#This Row],[Expected Final Contract Value]]*Contracts_Info[[#This Row],[Progress Percentage]]</f>
        <v>0</v>
      </c>
      <c r="L35" s="7">
        <f>Contracts_Info[[#This Row],[Contract Value]]</f>
        <v>3249900</v>
      </c>
      <c r="M35" s="6">
        <f>Contracts_Info[[#This Row],[Invoice Value]]/Contracts_Info[[#This Row],[Contract Value]]</f>
        <v>0</v>
      </c>
      <c r="N35" s="2" t="s">
        <v>177</v>
      </c>
      <c r="P35" s="21"/>
    </row>
    <row r="36" spans="1:16" x14ac:dyDescent="0.25">
      <c r="A36" s="2" t="s">
        <v>6</v>
      </c>
      <c r="B36" s="2" t="s">
        <v>6</v>
      </c>
      <c r="C36" s="2" t="s">
        <v>52</v>
      </c>
      <c r="D36" s="2" t="s">
        <v>53</v>
      </c>
      <c r="E36" s="4">
        <v>35823000</v>
      </c>
      <c r="F36" s="2">
        <v>15</v>
      </c>
      <c r="G36" s="3">
        <v>45319</v>
      </c>
      <c r="H36" s="2">
        <v>4</v>
      </c>
      <c r="I36" s="3">
        <v>45440</v>
      </c>
      <c r="J36" s="4">
        <v>35823000</v>
      </c>
      <c r="K36" s="7">
        <f>Contracts_Info[[#This Row],[Expected Final Contract Value]]*Contracts_Info[[#This Row],[Progress Percentage]]</f>
        <v>35823000</v>
      </c>
      <c r="L36" s="7">
        <f>Contracts_Info[[#This Row],[Contract Value]]</f>
        <v>35823000</v>
      </c>
      <c r="M36" s="6">
        <f>Contracts_Info[[#This Row],[Invoice Value]]/Contracts_Info[[#This Row],[Contract Value]]</f>
        <v>1</v>
      </c>
      <c r="N36" s="2" t="s">
        <v>177</v>
      </c>
      <c r="P36" s="21"/>
    </row>
    <row r="37" spans="1:16" x14ac:dyDescent="0.25">
      <c r="A37" s="2" t="s">
        <v>6</v>
      </c>
      <c r="B37" s="2" t="s">
        <v>6</v>
      </c>
      <c r="C37" s="2" t="s">
        <v>54</v>
      </c>
      <c r="D37" s="2" t="s">
        <v>55</v>
      </c>
      <c r="E37" s="4">
        <v>11870000</v>
      </c>
      <c r="F37" s="2">
        <v>1</v>
      </c>
      <c r="G37" s="3">
        <v>45108</v>
      </c>
      <c r="H37" s="2">
        <v>10</v>
      </c>
      <c r="I37" s="3">
        <v>45413</v>
      </c>
      <c r="J37" s="4"/>
      <c r="K37" s="7">
        <f>Contracts_Info[[#This Row],[Expected Final Contract Value]]*Contracts_Info[[#This Row],[Progress Percentage]]</f>
        <v>0</v>
      </c>
      <c r="L37" s="7">
        <f>Contracts_Info[[#This Row],[Contract Value]]</f>
        <v>11870000</v>
      </c>
      <c r="M37" s="6">
        <f>Contracts_Info[[#This Row],[Invoice Value]]/Contracts_Info[[#This Row],[Contract Value]]</f>
        <v>0</v>
      </c>
      <c r="N37" s="2" t="s">
        <v>176</v>
      </c>
      <c r="P37" s="21"/>
    </row>
    <row r="38" spans="1:16" x14ac:dyDescent="0.25">
      <c r="A38" s="2" t="s">
        <v>6</v>
      </c>
      <c r="B38" s="2" t="s">
        <v>6</v>
      </c>
      <c r="C38" s="2" t="s">
        <v>54</v>
      </c>
      <c r="D38" s="2" t="s">
        <v>56</v>
      </c>
      <c r="E38" s="4">
        <v>4810000</v>
      </c>
      <c r="F38" s="2">
        <v>2</v>
      </c>
      <c r="G38" s="3">
        <v>45108</v>
      </c>
      <c r="H38" s="2">
        <v>10</v>
      </c>
      <c r="I38" s="3">
        <v>45413</v>
      </c>
      <c r="J38" s="4"/>
      <c r="K38" s="7">
        <f>Contracts_Info[[#This Row],[Expected Final Contract Value]]*Contracts_Info[[#This Row],[Progress Percentage]]</f>
        <v>0</v>
      </c>
      <c r="L38" s="7">
        <f>Contracts_Info[[#This Row],[Contract Value]]</f>
        <v>4810000</v>
      </c>
      <c r="M38" s="6">
        <f>Contracts_Info[[#This Row],[Invoice Value]]/Contracts_Info[[#This Row],[Contract Value]]</f>
        <v>0</v>
      </c>
      <c r="N38" s="2" t="s">
        <v>176</v>
      </c>
      <c r="P38" s="21"/>
    </row>
    <row r="39" spans="1:16" x14ac:dyDescent="0.25">
      <c r="A39" s="2" t="s">
        <v>6</v>
      </c>
      <c r="B39" s="2" t="s">
        <v>6</v>
      </c>
      <c r="C39" s="2" t="s">
        <v>57</v>
      </c>
      <c r="D39" s="2" t="s">
        <v>58</v>
      </c>
      <c r="E39" s="4">
        <v>3949200</v>
      </c>
      <c r="F39" s="2">
        <v>25</v>
      </c>
      <c r="G39" s="3">
        <v>45300</v>
      </c>
      <c r="H39" s="2">
        <v>6</v>
      </c>
      <c r="I39" s="3">
        <v>45482</v>
      </c>
      <c r="J39" s="4"/>
      <c r="K39" s="7">
        <f>Contracts_Info[[#This Row],[Expected Final Contract Value]]*Contracts_Info[[#This Row],[Progress Percentage]]</f>
        <v>0</v>
      </c>
      <c r="L39" s="7">
        <f>Contracts_Info[[#This Row],[Contract Value]]</f>
        <v>3949200</v>
      </c>
      <c r="M39" s="6">
        <f>Contracts_Info[[#This Row],[Invoice Value]]/Contracts_Info[[#This Row],[Contract Value]]</f>
        <v>0</v>
      </c>
      <c r="N39" s="2" t="s">
        <v>176</v>
      </c>
      <c r="P39" s="21"/>
    </row>
    <row r="40" spans="1:16" x14ac:dyDescent="0.25">
      <c r="A40" s="2" t="s">
        <v>6</v>
      </c>
      <c r="B40" s="2" t="s">
        <v>6</v>
      </c>
      <c r="C40" s="2" t="s">
        <v>59</v>
      </c>
      <c r="D40" s="2" t="s">
        <v>60</v>
      </c>
      <c r="E40" s="4">
        <v>302466137</v>
      </c>
      <c r="G40" s="3">
        <v>45549</v>
      </c>
      <c r="H40" s="2">
        <v>12</v>
      </c>
      <c r="I40" s="3">
        <v>45914</v>
      </c>
      <c r="J40" s="4">
        <v>0</v>
      </c>
      <c r="K40" s="7">
        <f>Contracts_Info[[#This Row],[Expected Final Contract Value]]*Contracts_Info[[#This Row],[Progress Percentage]]</f>
        <v>90739841.099999994</v>
      </c>
      <c r="L40" s="7">
        <f>Contracts_Info[[#This Row],[Contract Value]]</f>
        <v>302466137</v>
      </c>
      <c r="M40" s="6">
        <v>0.3</v>
      </c>
      <c r="N40" s="2" t="s">
        <v>177</v>
      </c>
      <c r="P40" s="21"/>
    </row>
    <row r="41" spans="1:16" x14ac:dyDescent="0.25">
      <c r="A41" s="2" t="s">
        <v>61</v>
      </c>
      <c r="B41" s="2" t="s">
        <v>61</v>
      </c>
      <c r="C41" s="2" t="s">
        <v>62</v>
      </c>
      <c r="D41" s="2" t="s">
        <v>63</v>
      </c>
      <c r="E41" s="4">
        <v>4309762.25</v>
      </c>
      <c r="G41" s="3">
        <v>44936</v>
      </c>
      <c r="H41" s="2"/>
      <c r="I41" s="3">
        <v>44995</v>
      </c>
      <c r="J41" s="4">
        <v>4309762.25</v>
      </c>
      <c r="K41" s="7">
        <f>Contracts_Info[[#This Row],[Expected Final Contract Value]]*Contracts_Info[[#This Row],[Progress Percentage]]</f>
        <v>4309762.25</v>
      </c>
      <c r="L41" s="7">
        <f>Contracts_Info[[#This Row],[Contract Value]]</f>
        <v>4309762.25</v>
      </c>
      <c r="M41" s="6">
        <v>1</v>
      </c>
      <c r="N41" s="2" t="s">
        <v>177</v>
      </c>
      <c r="P41" s="21"/>
    </row>
    <row r="42" spans="1:16" x14ac:dyDescent="0.25">
      <c r="A42" s="2" t="s">
        <v>61</v>
      </c>
      <c r="B42" s="2" t="s">
        <v>61</v>
      </c>
      <c r="C42" s="2" t="s">
        <v>62</v>
      </c>
      <c r="D42" s="2" t="s">
        <v>64</v>
      </c>
      <c r="E42" s="4">
        <v>5666578.8799999999</v>
      </c>
      <c r="F42" s="2">
        <v>8</v>
      </c>
      <c r="G42" s="3">
        <v>44936</v>
      </c>
      <c r="H42" s="2">
        <v>3</v>
      </c>
      <c r="I42" s="3">
        <v>45148</v>
      </c>
      <c r="J42" s="4">
        <v>5666578.8799999999</v>
      </c>
      <c r="K42" s="7">
        <f>Contracts_Info[[#This Row],[Expected Final Contract Value]]*Contracts_Info[[#This Row],[Progress Percentage]]</f>
        <v>5666578.8799999999</v>
      </c>
      <c r="L42" s="7">
        <f>Contracts_Info[[#This Row],[Contract Value]]</f>
        <v>5666578.8799999999</v>
      </c>
      <c r="M42" s="6">
        <v>1</v>
      </c>
      <c r="N42" s="2" t="s">
        <v>177</v>
      </c>
      <c r="P42" s="21"/>
    </row>
    <row r="43" spans="1:16" x14ac:dyDescent="0.25">
      <c r="A43" s="2" t="s">
        <v>65</v>
      </c>
      <c r="B43" s="2" t="s">
        <v>61</v>
      </c>
      <c r="C43" s="2" t="s">
        <v>62</v>
      </c>
      <c r="D43" s="2" t="s">
        <v>66</v>
      </c>
      <c r="E43" s="4">
        <v>32544616.23</v>
      </c>
      <c r="F43" s="2">
        <v>3</v>
      </c>
      <c r="G43" s="3"/>
      <c r="H43" s="2"/>
      <c r="I43" s="3"/>
      <c r="J43" s="4">
        <v>0</v>
      </c>
      <c r="K43" s="7">
        <f>Contracts_Info[[#This Row],[Expected Final Contract Value]]*Contracts_Info[[#This Row],[Progress Percentage]]</f>
        <v>0</v>
      </c>
      <c r="L43" s="7">
        <f>Contracts_Info[[#This Row],[Contract Value]]</f>
        <v>32544616.23</v>
      </c>
      <c r="M43" s="6">
        <v>0</v>
      </c>
      <c r="N43" s="2" t="s">
        <v>177</v>
      </c>
      <c r="P43" s="21"/>
    </row>
    <row r="44" spans="1:16" x14ac:dyDescent="0.25">
      <c r="A44" s="2" t="s">
        <v>65</v>
      </c>
      <c r="B44" s="2" t="s">
        <v>61</v>
      </c>
      <c r="C44" s="2" t="s">
        <v>1</v>
      </c>
      <c r="D44" s="2" t="s">
        <v>67</v>
      </c>
      <c r="E44" s="4">
        <v>8344000</v>
      </c>
      <c r="F44" s="2">
        <v>30</v>
      </c>
      <c r="G44" s="3">
        <v>45171</v>
      </c>
      <c r="H44" s="2"/>
      <c r="I44" s="3">
        <v>45598</v>
      </c>
      <c r="J44" s="4">
        <v>3486834</v>
      </c>
      <c r="K44" s="7">
        <f>Contracts_Info[[#This Row],[Expected Final Contract Value]]*Contracts_Info[[#This Row],[Progress Percentage]]</f>
        <v>3486834</v>
      </c>
      <c r="L44" s="7">
        <f>Contracts_Info[[#This Row],[Contract Value]]</f>
        <v>8344000</v>
      </c>
      <c r="M44" s="6">
        <f>Contracts_Info[[#This Row],[Invoice Value]]/Contracts_Info[[#This Row],[Expected Final Contract Value]]</f>
        <v>0.41788518696069032</v>
      </c>
      <c r="N44" s="2" t="s">
        <v>176</v>
      </c>
      <c r="P44" s="21"/>
    </row>
    <row r="45" spans="1:16" x14ac:dyDescent="0.25">
      <c r="A45" s="2" t="s">
        <v>65</v>
      </c>
      <c r="B45" s="2" t="s">
        <v>61</v>
      </c>
      <c r="C45" s="2" t="s">
        <v>1</v>
      </c>
      <c r="D45" s="2" t="s">
        <v>68</v>
      </c>
      <c r="E45" s="4">
        <v>3500000</v>
      </c>
      <c r="F45" s="2">
        <v>30</v>
      </c>
      <c r="G45" s="3">
        <v>45280</v>
      </c>
      <c r="H45" s="2"/>
      <c r="I45" s="3">
        <v>45402</v>
      </c>
      <c r="J45" s="4">
        <v>3500000</v>
      </c>
      <c r="K45" s="7">
        <f>Contracts_Info[[#This Row],[Expected Final Contract Value]]*Contracts_Info[[#This Row],[Progress Percentage]]</f>
        <v>3500000</v>
      </c>
      <c r="L45" s="7">
        <f>Contracts_Info[[#This Row],[Contract Value]]</f>
        <v>3500000</v>
      </c>
      <c r="M45" s="6">
        <v>1</v>
      </c>
      <c r="N45" s="2" t="s">
        <v>176</v>
      </c>
      <c r="P45" s="21"/>
    </row>
    <row r="46" spans="1:16" x14ac:dyDescent="0.25">
      <c r="A46" s="2" t="s">
        <v>65</v>
      </c>
      <c r="B46" s="2" t="s">
        <v>61</v>
      </c>
      <c r="C46" s="2" t="s">
        <v>29</v>
      </c>
      <c r="D46" s="2" t="s">
        <v>69</v>
      </c>
      <c r="E46" s="4">
        <v>7185501.6799999997</v>
      </c>
      <c r="F46" s="2">
        <v>2</v>
      </c>
      <c r="G46" s="3">
        <v>45395</v>
      </c>
      <c r="H46" s="2"/>
      <c r="I46" s="3">
        <v>45578</v>
      </c>
      <c r="J46" s="4">
        <v>7185501.6799999997</v>
      </c>
      <c r="K46" s="7">
        <f>Contracts_Info[[#This Row],[Expected Final Contract Value]]*Contracts_Info[[#This Row],[Progress Percentage]]</f>
        <v>7185501.6799999997</v>
      </c>
      <c r="L46" s="7">
        <f>Contracts_Info[[#This Row],[Contract Value]]</f>
        <v>7185501.6799999997</v>
      </c>
      <c r="M46" s="6">
        <v>1</v>
      </c>
      <c r="N46" s="2" t="s">
        <v>177</v>
      </c>
      <c r="P46" s="21"/>
    </row>
    <row r="47" spans="1:16" x14ac:dyDescent="0.25">
      <c r="A47" s="2" t="s">
        <v>65</v>
      </c>
      <c r="B47" s="2" t="s">
        <v>61</v>
      </c>
      <c r="C47" s="2" t="s">
        <v>70</v>
      </c>
      <c r="D47" s="2" t="s">
        <v>71</v>
      </c>
      <c r="E47" s="4">
        <v>755000000</v>
      </c>
      <c r="F47" s="2">
        <v>1</v>
      </c>
      <c r="G47" s="3">
        <v>45200</v>
      </c>
      <c r="H47" s="2">
        <v>10</v>
      </c>
      <c r="I47" s="3">
        <v>45505</v>
      </c>
      <c r="J47" s="4">
        <v>395617197</v>
      </c>
      <c r="K47" s="7">
        <f>Contracts_Info[[#This Row],[Expected Final Contract Value]]*Contracts_Info[[#This Row],[Progress Percentage]]</f>
        <v>498300000</v>
      </c>
      <c r="L47" s="7">
        <f>Contracts_Info[[#This Row],[Contract Value]]</f>
        <v>755000000</v>
      </c>
      <c r="M47" s="6">
        <v>0.66</v>
      </c>
      <c r="N47" s="2" t="s">
        <v>177</v>
      </c>
      <c r="P47" s="21"/>
    </row>
    <row r="48" spans="1:16" x14ac:dyDescent="0.25">
      <c r="A48" s="2" t="s">
        <v>65</v>
      </c>
      <c r="B48" s="2" t="s">
        <v>61</v>
      </c>
      <c r="C48" s="2" t="s">
        <v>48</v>
      </c>
      <c r="D48" s="2" t="s">
        <v>72</v>
      </c>
      <c r="E48" s="4">
        <v>23100000</v>
      </c>
      <c r="F48" s="2">
        <v>3</v>
      </c>
      <c r="G48" s="3">
        <v>45427</v>
      </c>
      <c r="H48" s="2">
        <v>1</v>
      </c>
      <c r="I48" s="3">
        <v>45458</v>
      </c>
      <c r="J48" s="4"/>
      <c r="K48" s="7">
        <f>Contracts_Info[[#This Row],[Expected Final Contract Value]]*Contracts_Info[[#This Row],[Progress Percentage]]</f>
        <v>23100000</v>
      </c>
      <c r="L48" s="7">
        <f>Contracts_Info[[#This Row],[Contract Value]]</f>
        <v>23100000</v>
      </c>
      <c r="M48" s="6">
        <v>1</v>
      </c>
      <c r="N48" s="2" t="s">
        <v>177</v>
      </c>
      <c r="P48" s="21"/>
    </row>
    <row r="49" spans="1:16" x14ac:dyDescent="0.25">
      <c r="A49" s="2" t="s">
        <v>73</v>
      </c>
      <c r="B49" s="2" t="s">
        <v>61</v>
      </c>
      <c r="C49" s="2" t="s">
        <v>74</v>
      </c>
      <c r="D49" s="2" t="s">
        <v>75</v>
      </c>
      <c r="E49" s="4">
        <v>32939048.100000001</v>
      </c>
      <c r="F49" s="2">
        <v>19</v>
      </c>
      <c r="G49" s="3">
        <v>45160</v>
      </c>
      <c r="H49" s="2"/>
      <c r="I49" s="3">
        <v>45344</v>
      </c>
      <c r="J49" s="4">
        <v>20312428.350000001</v>
      </c>
      <c r="K49" s="7">
        <f>Contracts_Info[[#This Row],[Expected Final Contract Value]]*Contracts_Info[[#This Row],[Progress Percentage]]</f>
        <v>32280267.138</v>
      </c>
      <c r="L49" s="7">
        <f>Contracts_Info[[#This Row],[Contract Value]]</f>
        <v>32939048.100000001</v>
      </c>
      <c r="M49" s="6">
        <v>0.98</v>
      </c>
      <c r="N49" s="2" t="s">
        <v>177</v>
      </c>
      <c r="P49" s="21"/>
    </row>
    <row r="50" spans="1:16" x14ac:dyDescent="0.25">
      <c r="A50" s="2" t="s">
        <v>73</v>
      </c>
      <c r="B50" s="2" t="s">
        <v>61</v>
      </c>
      <c r="C50" s="2" t="s">
        <v>74</v>
      </c>
      <c r="D50" s="2" t="s">
        <v>76</v>
      </c>
      <c r="E50" s="4">
        <v>152064000</v>
      </c>
      <c r="G50" s="3"/>
      <c r="H50" s="2"/>
      <c r="I50" s="3"/>
      <c r="J50" s="4">
        <v>152064000</v>
      </c>
      <c r="K50" s="7">
        <f>Contracts_Info[[#This Row],[Expected Final Contract Value]]*Contracts_Info[[#This Row],[Progress Percentage]]</f>
        <v>149022720</v>
      </c>
      <c r="L50" s="7">
        <f>Contracts_Info[[#This Row],[Contract Value]]</f>
        <v>152064000</v>
      </c>
      <c r="M50" s="6">
        <v>0.98</v>
      </c>
      <c r="N50" s="2" t="s">
        <v>177</v>
      </c>
      <c r="P50" s="21"/>
    </row>
    <row r="51" spans="1:16" x14ac:dyDescent="0.25">
      <c r="A51" s="2" t="s">
        <v>73</v>
      </c>
      <c r="B51" s="2" t="s">
        <v>61</v>
      </c>
      <c r="C51" s="2" t="s">
        <v>77</v>
      </c>
      <c r="D51" s="2" t="s">
        <v>78</v>
      </c>
      <c r="E51" s="4">
        <v>6072924.54</v>
      </c>
      <c r="G51" s="3">
        <v>44798</v>
      </c>
      <c r="H51" s="2" t="s">
        <v>79</v>
      </c>
      <c r="I51" s="3">
        <v>45291</v>
      </c>
      <c r="J51" s="4">
        <v>2251026</v>
      </c>
      <c r="K51" s="7">
        <f>Contracts_Info[[#This Row],[Expected Final Contract Value]]*Contracts_Info[[#This Row],[Progress Percentage]]</f>
        <v>2251026</v>
      </c>
      <c r="L51" s="7">
        <f>Contracts_Info[[#This Row],[Contract Value]]</f>
        <v>6072924.54</v>
      </c>
      <c r="M51" s="6">
        <f>Contracts_Info[[#This Row],[Invoice Value]]/Contracts_Info[[#This Row],[Contract Value]]</f>
        <v>0.37066589337202599</v>
      </c>
      <c r="N51" s="2" t="s">
        <v>177</v>
      </c>
      <c r="P51" s="21"/>
    </row>
    <row r="52" spans="1:16" x14ac:dyDescent="0.25">
      <c r="A52" s="2" t="s">
        <v>73</v>
      </c>
      <c r="B52" s="2" t="s">
        <v>61</v>
      </c>
      <c r="C52" s="2" t="s">
        <v>77</v>
      </c>
      <c r="D52" s="2" t="s">
        <v>80</v>
      </c>
      <c r="E52" s="4">
        <v>37059276.060000002</v>
      </c>
      <c r="G52" s="3">
        <v>44798</v>
      </c>
      <c r="H52" s="2" t="s">
        <v>79</v>
      </c>
      <c r="I52" s="3">
        <v>45291</v>
      </c>
      <c r="J52" s="4">
        <v>18730402.420000002</v>
      </c>
      <c r="K52" s="7">
        <f>Contracts_Info[[#This Row],[Expected Final Contract Value]]*Contracts_Info[[#This Row],[Progress Percentage]]</f>
        <v>18730402.420000002</v>
      </c>
      <c r="L52" s="7">
        <f>Contracts_Info[[#This Row],[Contract Value]]</f>
        <v>37059276.060000002</v>
      </c>
      <c r="M52" s="6">
        <f>Contracts_Info[[#This Row],[Invoice Value]]/Contracts_Info[[#This Row],[Contract Value]]</f>
        <v>0.50541738564118088</v>
      </c>
      <c r="N52" s="2" t="s">
        <v>177</v>
      </c>
      <c r="P52" s="21"/>
    </row>
    <row r="53" spans="1:16" x14ac:dyDescent="0.25">
      <c r="A53" s="2" t="s">
        <v>73</v>
      </c>
      <c r="B53" s="2" t="s">
        <v>61</v>
      </c>
      <c r="C53" s="2" t="s">
        <v>81</v>
      </c>
      <c r="D53" s="2" t="s">
        <v>82</v>
      </c>
      <c r="E53" s="4">
        <v>104000000</v>
      </c>
      <c r="F53" s="2">
        <v>20</v>
      </c>
      <c r="G53" s="3">
        <v>45189</v>
      </c>
      <c r="H53" s="2">
        <v>6</v>
      </c>
      <c r="I53" s="3">
        <v>45371</v>
      </c>
      <c r="J53" s="4">
        <v>53612000</v>
      </c>
      <c r="K53" s="7">
        <f>Contracts_Info[[#This Row],[Expected Final Contract Value]]*Contracts_Info[[#This Row],[Progress Percentage]]</f>
        <v>53611999.999999993</v>
      </c>
      <c r="L53" s="7">
        <f>Contracts_Info[[#This Row],[Contract Value]]</f>
        <v>104000000</v>
      </c>
      <c r="M53" s="6">
        <f>Contracts_Info[[#This Row],[Invoice Value]]/Contracts_Info[[#This Row],[Contract Value]]</f>
        <v>0.51549999999999996</v>
      </c>
      <c r="N53" s="2" t="s">
        <v>177</v>
      </c>
      <c r="P53" s="21"/>
    </row>
    <row r="54" spans="1:16" x14ac:dyDescent="0.25">
      <c r="A54" s="2" t="s">
        <v>73</v>
      </c>
      <c r="B54" s="2" t="s">
        <v>61</v>
      </c>
      <c r="C54" s="2" t="s">
        <v>81</v>
      </c>
      <c r="D54" s="2" t="s">
        <v>83</v>
      </c>
      <c r="E54" s="4">
        <v>18423750</v>
      </c>
      <c r="F54" s="2">
        <v>22</v>
      </c>
      <c r="G54" s="3">
        <v>45486</v>
      </c>
      <c r="H54" s="2">
        <v>6</v>
      </c>
      <c r="I54" s="3">
        <v>45670</v>
      </c>
      <c r="J54" s="4">
        <v>0</v>
      </c>
      <c r="K54" s="7">
        <f>Contracts_Info[[#This Row],[Expected Final Contract Value]]*Contracts_Info[[#This Row],[Progress Percentage]]</f>
        <v>0</v>
      </c>
      <c r="L54" s="7">
        <f>Contracts_Info[[#This Row],[Contract Value]]</f>
        <v>18423750</v>
      </c>
      <c r="M54" s="6">
        <f>Contracts_Info[[#This Row],[Invoice Value]]/Contracts_Info[[#This Row],[Contract Value]]</f>
        <v>0</v>
      </c>
      <c r="N54" s="2" t="s">
        <v>177</v>
      </c>
      <c r="P54" s="21"/>
    </row>
    <row r="55" spans="1:16" x14ac:dyDescent="0.25">
      <c r="A55" s="2" t="s">
        <v>73</v>
      </c>
      <c r="B55" s="2" t="s">
        <v>61</v>
      </c>
      <c r="C55" s="2" t="s">
        <v>9</v>
      </c>
      <c r="D55" s="2" t="s">
        <v>84</v>
      </c>
      <c r="E55" s="4">
        <v>390000000</v>
      </c>
      <c r="F55" s="2">
        <v>21</v>
      </c>
      <c r="G55" s="3">
        <v>45155</v>
      </c>
      <c r="H55" s="2">
        <v>12</v>
      </c>
      <c r="I55" s="3">
        <v>45521</v>
      </c>
      <c r="J55" s="4">
        <v>203386860</v>
      </c>
      <c r="K55" s="7">
        <f>Contracts_Info[[#This Row],[Expected Final Contract Value]]*Contracts_Info[[#This Row],[Progress Percentage]]</f>
        <v>335400000</v>
      </c>
      <c r="L55" s="7">
        <f>Contracts_Info[[#This Row],[Contract Value]]</f>
        <v>390000000</v>
      </c>
      <c r="M55" s="6">
        <v>0.86</v>
      </c>
      <c r="N55" s="2" t="s">
        <v>177</v>
      </c>
      <c r="P55" s="21"/>
    </row>
    <row r="56" spans="1:16" x14ac:dyDescent="0.25">
      <c r="A56" s="2" t="s">
        <v>73</v>
      </c>
      <c r="B56" s="2" t="s">
        <v>61</v>
      </c>
      <c r="C56" s="2" t="s">
        <v>85</v>
      </c>
      <c r="D56" s="2" t="s">
        <v>86</v>
      </c>
      <c r="E56" s="4">
        <v>23651460</v>
      </c>
      <c r="F56" s="2">
        <v>9</v>
      </c>
      <c r="G56" s="3">
        <v>44940</v>
      </c>
      <c r="H56" s="2">
        <v>3</v>
      </c>
      <c r="I56" s="3">
        <v>45030</v>
      </c>
      <c r="J56" s="4">
        <v>23651460</v>
      </c>
      <c r="K56" s="7">
        <f>Contracts_Info[[#This Row],[Expected Final Contract Value]]*Contracts_Info[[#This Row],[Progress Percentage]]</f>
        <v>23651460</v>
      </c>
      <c r="L56" s="7">
        <f>Contracts_Info[[#This Row],[Contract Value]]</f>
        <v>23651460</v>
      </c>
      <c r="M56" s="6">
        <f>Contracts_Info[[#This Row],[Invoice Value]]/Contracts_Info[[#This Row],[Contract Value]]</f>
        <v>1</v>
      </c>
      <c r="N56" s="2" t="s">
        <v>177</v>
      </c>
      <c r="P56" s="21"/>
    </row>
    <row r="57" spans="1:16" x14ac:dyDescent="0.25">
      <c r="A57" s="2" t="s">
        <v>73</v>
      </c>
      <c r="B57" s="2" t="s">
        <v>61</v>
      </c>
      <c r="C57" s="2" t="s">
        <v>85</v>
      </c>
      <c r="D57" s="2" t="s">
        <v>87</v>
      </c>
      <c r="E57" s="4">
        <v>21772940</v>
      </c>
      <c r="F57" s="2">
        <v>12</v>
      </c>
      <c r="G57" s="3">
        <v>45063</v>
      </c>
      <c r="H57" s="2">
        <v>3</v>
      </c>
      <c r="I57" s="3">
        <v>45155</v>
      </c>
      <c r="J57" s="4">
        <v>21772940</v>
      </c>
      <c r="K57" s="7">
        <f>Contracts_Info[[#This Row],[Expected Final Contract Value]]*Contracts_Info[[#This Row],[Progress Percentage]]</f>
        <v>21772940</v>
      </c>
      <c r="L57" s="7">
        <f>Contracts_Info[[#This Row],[Contract Value]]</f>
        <v>21772940</v>
      </c>
      <c r="M57" s="6">
        <f>Contracts_Info[[#This Row],[Invoice Value]]/Contracts_Info[[#This Row],[Contract Value]]</f>
        <v>1</v>
      </c>
      <c r="N57" s="2" t="s">
        <v>177</v>
      </c>
      <c r="P57" s="21"/>
    </row>
    <row r="58" spans="1:16" x14ac:dyDescent="0.25">
      <c r="A58" s="2" t="s">
        <v>73</v>
      </c>
      <c r="B58" s="2" t="s">
        <v>61</v>
      </c>
      <c r="C58" s="2" t="s">
        <v>85</v>
      </c>
      <c r="D58" s="2" t="s">
        <v>88</v>
      </c>
      <c r="E58" s="4">
        <v>4960084.4800000004</v>
      </c>
      <c r="F58" s="2">
        <v>13</v>
      </c>
      <c r="G58" s="3">
        <v>45075</v>
      </c>
      <c r="H58" s="2">
        <v>5</v>
      </c>
      <c r="I58" s="3">
        <v>45228</v>
      </c>
      <c r="J58" s="4">
        <v>4960084.4800000004</v>
      </c>
      <c r="K58" s="7">
        <f>Contracts_Info[[#This Row],[Expected Final Contract Value]]*Contracts_Info[[#This Row],[Progress Percentage]]</f>
        <v>4960084.4800000004</v>
      </c>
      <c r="L58" s="7">
        <f>Contracts_Info[[#This Row],[Contract Value]]</f>
        <v>4960084.4800000004</v>
      </c>
      <c r="M58" s="6">
        <f>Contracts_Info[[#This Row],[Invoice Value]]/Contracts_Info[[#This Row],[Contract Value]]</f>
        <v>1</v>
      </c>
      <c r="N58" s="2" t="s">
        <v>177</v>
      </c>
      <c r="P58" s="21"/>
    </row>
    <row r="59" spans="1:16" x14ac:dyDescent="0.25">
      <c r="A59" s="2" t="s">
        <v>73</v>
      </c>
      <c r="B59" s="2" t="s">
        <v>61</v>
      </c>
      <c r="C59" s="2" t="s">
        <v>89</v>
      </c>
      <c r="D59" s="2" t="s">
        <v>90</v>
      </c>
      <c r="E59" s="4">
        <v>14004149.41</v>
      </c>
      <c r="F59" s="2">
        <v>1</v>
      </c>
      <c r="G59" s="3">
        <v>44914</v>
      </c>
      <c r="H59" s="2" t="s">
        <v>79</v>
      </c>
      <c r="I59" s="3">
        <v>45291</v>
      </c>
      <c r="J59" s="4">
        <v>12603734.470000001</v>
      </c>
      <c r="K59" s="7">
        <f>Contracts_Info[[#This Row],[Expected Final Contract Value]]*Contracts_Info[[#This Row],[Progress Percentage]]</f>
        <v>12603734.470000001</v>
      </c>
      <c r="L59" s="7">
        <f>Contracts_Info[[#This Row],[Contract Value]]</f>
        <v>14004149.41</v>
      </c>
      <c r="M59" s="6">
        <f>Contracts_Info[[#This Row],[Invoice Value]]/Contracts_Info[[#This Row],[Contract Value]]</f>
        <v>0.90000000007140746</v>
      </c>
      <c r="N59" s="2" t="s">
        <v>177</v>
      </c>
      <c r="P59" s="21"/>
    </row>
    <row r="60" spans="1:16" x14ac:dyDescent="0.25">
      <c r="A60" s="2" t="s">
        <v>73</v>
      </c>
      <c r="B60" s="2" t="s">
        <v>61</v>
      </c>
      <c r="C60" s="2" t="s">
        <v>91</v>
      </c>
      <c r="D60" s="2" t="s">
        <v>92</v>
      </c>
      <c r="E60" s="4">
        <v>62038150</v>
      </c>
      <c r="G60" s="3">
        <v>44621</v>
      </c>
      <c r="H60" s="2">
        <v>8</v>
      </c>
      <c r="I60" s="3">
        <v>44866</v>
      </c>
      <c r="J60" s="4">
        <v>62038150</v>
      </c>
      <c r="K60" s="7">
        <f>Contracts_Info[[#This Row],[Expected Final Contract Value]]*Contracts_Info[[#This Row],[Progress Percentage]]</f>
        <v>62038150</v>
      </c>
      <c r="L60" s="7">
        <f>Contracts_Info[[#This Row],[Contract Value]]</f>
        <v>62038150</v>
      </c>
      <c r="M60" s="6">
        <f>Contracts_Info[[#This Row],[Invoice Value]]/Contracts_Info[[#This Row],[Contract Value]]</f>
        <v>1</v>
      </c>
      <c r="N60" s="2" t="s">
        <v>177</v>
      </c>
    </row>
    <row r="61" spans="1:16" x14ac:dyDescent="0.25">
      <c r="A61" s="2" t="s">
        <v>73</v>
      </c>
      <c r="B61" s="2" t="s">
        <v>61</v>
      </c>
      <c r="C61" s="2" t="s">
        <v>93</v>
      </c>
      <c r="D61" s="2" t="s">
        <v>94</v>
      </c>
      <c r="E61" s="4">
        <v>2327800.7999999998</v>
      </c>
      <c r="F61" s="2">
        <v>17</v>
      </c>
      <c r="G61" s="3">
        <v>45115</v>
      </c>
      <c r="H61" s="2">
        <v>5</v>
      </c>
      <c r="I61" s="3">
        <v>45268</v>
      </c>
      <c r="J61" s="4">
        <v>0</v>
      </c>
      <c r="K61" s="7">
        <f>Contracts_Info[[#This Row],[Expected Final Contract Value]]*Contracts_Info[[#This Row],[Progress Percentage]]</f>
        <v>0</v>
      </c>
      <c r="L61" s="7">
        <f>Contracts_Info[[#This Row],[Contract Value]]</f>
        <v>2327800.7999999998</v>
      </c>
      <c r="M61" s="6">
        <f>Contracts_Info[[#This Row],[Invoice Value]]/Contracts_Info[[#This Row],[Contract Value]]</f>
        <v>0</v>
      </c>
      <c r="N61" s="2" t="s">
        <v>177</v>
      </c>
    </row>
    <row r="62" spans="1:16" x14ac:dyDescent="0.25">
      <c r="A62" s="2" t="s">
        <v>73</v>
      </c>
      <c r="B62" s="2" t="s">
        <v>61</v>
      </c>
      <c r="C62" s="2" t="s">
        <v>95</v>
      </c>
      <c r="D62" s="2" t="s">
        <v>96</v>
      </c>
      <c r="E62" s="4">
        <v>19299996.5</v>
      </c>
      <c r="F62" s="2">
        <v>2</v>
      </c>
      <c r="G62" s="3">
        <v>44901</v>
      </c>
      <c r="H62" s="2" t="s">
        <v>79</v>
      </c>
      <c r="I62" s="3">
        <v>45291</v>
      </c>
      <c r="J62" s="4">
        <v>16983996.920000002</v>
      </c>
      <c r="K62" s="7">
        <f>Contracts_Info[[#This Row],[Expected Final Contract Value]]*Contracts_Info[[#This Row],[Progress Percentage]]</f>
        <v>16983996.920000002</v>
      </c>
      <c r="L62" s="7">
        <f>Contracts_Info[[#This Row],[Contract Value]]</f>
        <v>19299996.5</v>
      </c>
      <c r="M62" s="6">
        <f>Contracts_Info[[#This Row],[Invoice Value]]/Contracts_Info[[#This Row],[Contract Value]]</f>
        <v>0.88000000000000012</v>
      </c>
      <c r="N62" s="2" t="s">
        <v>177</v>
      </c>
    </row>
    <row r="63" spans="1:16" x14ac:dyDescent="0.25">
      <c r="A63" s="2" t="s">
        <v>73</v>
      </c>
      <c r="B63" s="2" t="s">
        <v>61</v>
      </c>
      <c r="C63" s="2" t="s">
        <v>97</v>
      </c>
      <c r="D63" s="2" t="s">
        <v>98</v>
      </c>
      <c r="E63" s="4">
        <v>13864107.9</v>
      </c>
      <c r="F63" s="2">
        <v>16</v>
      </c>
      <c r="G63" s="3">
        <v>45078</v>
      </c>
      <c r="H63" s="2" t="s">
        <v>79</v>
      </c>
      <c r="I63" s="3">
        <v>45291</v>
      </c>
      <c r="J63" s="4">
        <v>11091286</v>
      </c>
      <c r="K63" s="7">
        <f>Contracts_Info[[#This Row],[Expected Final Contract Value]]*Contracts_Info[[#This Row],[Progress Percentage]]</f>
        <v>11091286</v>
      </c>
      <c r="L63" s="7">
        <f>Contracts_Info[[#This Row],[Contract Value]]</f>
        <v>13864107.9</v>
      </c>
      <c r="M63" s="6">
        <f>Contracts_Info[[#This Row],[Invoice Value]]/Contracts_Info[[#This Row],[Contract Value]]</f>
        <v>0.79999997691881786</v>
      </c>
      <c r="N63" s="2" t="s">
        <v>177</v>
      </c>
    </row>
    <row r="64" spans="1:16" x14ac:dyDescent="0.25">
      <c r="A64" s="2" t="s">
        <v>73</v>
      </c>
      <c r="B64" s="2" t="s">
        <v>61</v>
      </c>
      <c r="C64" s="2" t="s">
        <v>97</v>
      </c>
      <c r="D64" s="2" t="s">
        <v>99</v>
      </c>
      <c r="E64" s="4">
        <v>33024000</v>
      </c>
      <c r="G64" s="3"/>
      <c r="H64" s="2"/>
      <c r="I64" s="3"/>
      <c r="J64" s="4">
        <v>33024000</v>
      </c>
      <c r="K64" s="7">
        <f>Contracts_Info[[#This Row],[Expected Final Contract Value]]*Contracts_Info[[#This Row],[Progress Percentage]]</f>
        <v>33024000</v>
      </c>
      <c r="L64" s="7">
        <f>Contracts_Info[[#This Row],[Contract Value]]</f>
        <v>33024000</v>
      </c>
      <c r="M64" s="6">
        <f>Contracts_Info[[#This Row],[Invoice Value]]/Contracts_Info[[#This Row],[Contract Value]]</f>
        <v>1</v>
      </c>
      <c r="N64" s="2" t="s">
        <v>177</v>
      </c>
    </row>
    <row r="65" spans="1:14" x14ac:dyDescent="0.25">
      <c r="A65" s="2" t="s">
        <v>73</v>
      </c>
      <c r="B65" s="2" t="s">
        <v>61</v>
      </c>
      <c r="C65" s="2" t="s">
        <v>100</v>
      </c>
      <c r="D65" s="2" t="s">
        <v>101</v>
      </c>
      <c r="E65" s="4">
        <v>4657499.95</v>
      </c>
      <c r="F65" s="2">
        <v>2</v>
      </c>
      <c r="G65" s="3">
        <v>44893</v>
      </c>
      <c r="H65" s="2" t="s">
        <v>79</v>
      </c>
      <c r="I65" s="3">
        <v>45291</v>
      </c>
      <c r="J65" s="4">
        <v>3040635.8</v>
      </c>
      <c r="K65" s="7">
        <f>Contracts_Info[[#This Row],[Expected Final Contract Value]]*Contracts_Info[[#This Row],[Progress Percentage]]</f>
        <v>3040635.8</v>
      </c>
      <c r="L65" s="7">
        <f>Contracts_Info[[#This Row],[Contract Value]]</f>
        <v>4657499.95</v>
      </c>
      <c r="M65" s="6">
        <f>Contracts_Info[[#This Row],[Invoice Value]]/Contracts_Info[[#This Row],[Contract Value]]</f>
        <v>0.65284719970850447</v>
      </c>
      <c r="N65" s="2" t="s">
        <v>177</v>
      </c>
    </row>
    <row r="66" spans="1:14" x14ac:dyDescent="0.25">
      <c r="A66" s="2" t="s">
        <v>73</v>
      </c>
      <c r="B66" s="2" t="s">
        <v>61</v>
      </c>
      <c r="C66" s="2" t="s">
        <v>102</v>
      </c>
      <c r="D66" s="2" t="s">
        <v>103</v>
      </c>
      <c r="E66" s="4">
        <v>9102690</v>
      </c>
      <c r="F66" s="2">
        <v>6</v>
      </c>
      <c r="G66" s="3">
        <v>44985</v>
      </c>
      <c r="H66" s="2" t="s">
        <v>79</v>
      </c>
      <c r="I66" s="3">
        <v>45291</v>
      </c>
      <c r="J66" s="4">
        <v>2882518.5</v>
      </c>
      <c r="K66" s="7">
        <f>Contracts_Info[[#This Row],[Expected Final Contract Value]]*Contracts_Info[[#This Row],[Progress Percentage]]</f>
        <v>2882518.5</v>
      </c>
      <c r="L66" s="7">
        <f>Contracts_Info[[#This Row],[Contract Value]]</f>
        <v>9102690</v>
      </c>
      <c r="M66" s="6">
        <f>Contracts_Info[[#This Row],[Invoice Value]]/Contracts_Info[[#This Row],[Contract Value]]</f>
        <v>0.31666666666666665</v>
      </c>
      <c r="N66" s="2" t="s">
        <v>177</v>
      </c>
    </row>
    <row r="67" spans="1:14" x14ac:dyDescent="0.25">
      <c r="A67" s="2" t="s">
        <v>104</v>
      </c>
      <c r="B67" s="2" t="s">
        <v>104</v>
      </c>
      <c r="C67" s="2" t="s">
        <v>105</v>
      </c>
      <c r="D67" s="2" t="s">
        <v>106</v>
      </c>
      <c r="E67" s="4">
        <v>310946720</v>
      </c>
      <c r="G67" s="3">
        <v>45405</v>
      </c>
      <c r="H67" s="2"/>
      <c r="I67" s="3">
        <v>45588</v>
      </c>
      <c r="J67" s="4"/>
      <c r="K67" s="7">
        <f>Contracts_Info[[#This Row],[Expected Final Contract Value]]*Contracts_Info[[#This Row],[Progress Percentage]]</f>
        <v>0</v>
      </c>
      <c r="L67" s="5">
        <f>Contracts_Info[[#This Row],[Contract Value]]</f>
        <v>310946720</v>
      </c>
      <c r="M67" s="6">
        <v>0</v>
      </c>
      <c r="N67" s="2" t="s">
        <v>177</v>
      </c>
    </row>
    <row r="68" spans="1:14" x14ac:dyDescent="0.25">
      <c r="A68" s="2" t="s">
        <v>104</v>
      </c>
      <c r="B68" s="2" t="s">
        <v>104</v>
      </c>
      <c r="C68" s="2" t="s">
        <v>1</v>
      </c>
      <c r="D68" s="2" t="s">
        <v>107</v>
      </c>
      <c r="E68" s="4">
        <v>23749000</v>
      </c>
      <c r="F68" s="2">
        <v>8</v>
      </c>
      <c r="G68" s="3">
        <v>45171</v>
      </c>
      <c r="H68" s="2">
        <v>11</v>
      </c>
      <c r="I68" s="3">
        <v>45506</v>
      </c>
      <c r="J68" s="4">
        <v>9638800</v>
      </c>
      <c r="K68" s="7">
        <f>Contracts_Info[[#This Row],[Expected Final Contract Value]]*Contracts_Info[[#This Row],[Progress Percentage]]</f>
        <v>9638800</v>
      </c>
      <c r="L68" s="5">
        <f>Contracts_Info[[#This Row],[Contract Value]]</f>
        <v>23749000</v>
      </c>
      <c r="M68" s="6">
        <f>Contracts_Info[[#This Row],[Invoice Value]]/Contracts_Info[[#This Row],[Expected Final Contract Value]]</f>
        <v>0.40586129942313359</v>
      </c>
      <c r="N68" s="2" t="s">
        <v>176</v>
      </c>
    </row>
    <row r="69" spans="1:14" x14ac:dyDescent="0.25">
      <c r="A69" s="2" t="s">
        <v>104</v>
      </c>
      <c r="B69" s="2" t="s">
        <v>104</v>
      </c>
      <c r="C69" s="2" t="s">
        <v>1</v>
      </c>
      <c r="D69" s="2" t="s">
        <v>108</v>
      </c>
      <c r="E69" s="4">
        <v>7000000</v>
      </c>
      <c r="G69" s="3">
        <v>45103</v>
      </c>
      <c r="H69" s="2">
        <v>3</v>
      </c>
      <c r="I69" s="3">
        <v>45195</v>
      </c>
      <c r="J69" s="4">
        <v>7000000</v>
      </c>
      <c r="K69" s="7">
        <f>Contracts_Info[[#This Row],[Expected Final Contract Value]]*Contracts_Info[[#This Row],[Progress Percentage]]</f>
        <v>7000000</v>
      </c>
      <c r="L69" s="5">
        <f>Contracts_Info[[#This Row],[Contract Value]]</f>
        <v>7000000</v>
      </c>
      <c r="M69" s="6">
        <v>1</v>
      </c>
      <c r="N69" s="2" t="s">
        <v>176</v>
      </c>
    </row>
    <row r="70" spans="1:14" x14ac:dyDescent="0.25">
      <c r="A70" s="2" t="s">
        <v>104</v>
      </c>
      <c r="B70" s="2" t="s">
        <v>104</v>
      </c>
      <c r="C70" s="2" t="s">
        <v>109</v>
      </c>
      <c r="D70" s="2" t="s">
        <v>110</v>
      </c>
      <c r="E70" s="4">
        <v>175440000</v>
      </c>
      <c r="G70" s="3">
        <v>45281</v>
      </c>
      <c r="H70" s="2"/>
      <c r="I70" s="3">
        <v>45343</v>
      </c>
      <c r="J70" s="4">
        <v>0</v>
      </c>
      <c r="K70" s="7">
        <f>Contracts_Info[[#This Row],[Expected Final Contract Value]]*Contracts_Info[[#This Row],[Progress Percentage]]</f>
        <v>0</v>
      </c>
      <c r="L70" s="5">
        <f>Contracts_Info[[#This Row],[Contract Value]]</f>
        <v>175440000</v>
      </c>
      <c r="M70" s="6">
        <v>0</v>
      </c>
      <c r="N70" s="2" t="s">
        <v>177</v>
      </c>
    </row>
    <row r="71" spans="1:14" x14ac:dyDescent="0.25">
      <c r="A71" s="2" t="s">
        <v>104</v>
      </c>
      <c r="B71" s="2" t="s">
        <v>104</v>
      </c>
      <c r="C71" s="2" t="s">
        <v>111</v>
      </c>
      <c r="D71" s="2" t="s">
        <v>112</v>
      </c>
      <c r="E71" s="4">
        <v>1550000000</v>
      </c>
      <c r="F71" s="2">
        <v>4</v>
      </c>
      <c r="G71" s="3">
        <v>45171</v>
      </c>
      <c r="H71" s="2">
        <v>10</v>
      </c>
      <c r="I71" s="3">
        <v>45475</v>
      </c>
      <c r="J71" s="4">
        <v>418743154.01999998</v>
      </c>
      <c r="K71" s="7">
        <f>Contracts_Info[[#This Row],[Expected Final Contract Value]]*Contracts_Info[[#This Row],[Progress Percentage]]</f>
        <v>1138475000</v>
      </c>
      <c r="L71" s="4">
        <f>Contracts_Info[[#This Row],[Contract Value]]</f>
        <v>1550000000</v>
      </c>
      <c r="M71" s="6">
        <v>0.73450000000000004</v>
      </c>
      <c r="N71" s="2" t="s">
        <v>177</v>
      </c>
    </row>
    <row r="72" spans="1:14" x14ac:dyDescent="0.25">
      <c r="A72" s="2" t="s">
        <v>104</v>
      </c>
      <c r="B72" s="2" t="s">
        <v>104</v>
      </c>
      <c r="C72" s="2" t="s">
        <v>113</v>
      </c>
      <c r="D72" s="2" t="s">
        <v>114</v>
      </c>
      <c r="E72" s="9">
        <v>2206999999.8000002</v>
      </c>
      <c r="F72" s="2">
        <v>7</v>
      </c>
      <c r="G72" s="3">
        <v>45185</v>
      </c>
      <c r="H72" s="2">
        <v>10</v>
      </c>
      <c r="I72" s="3">
        <v>45489</v>
      </c>
      <c r="J72" s="9">
        <v>463950838.62</v>
      </c>
      <c r="K72" s="7">
        <f>Contracts_Info[[#This Row],[Expected Final Contract Value]]*Contracts_Info[[#This Row],[Progress Percentage]]</f>
        <v>976932353.81219995</v>
      </c>
      <c r="L72" s="10">
        <v>2271935706.54</v>
      </c>
      <c r="M72" s="11">
        <v>0.43</v>
      </c>
      <c r="N72" s="2" t="s">
        <v>177</v>
      </c>
    </row>
    <row r="73" spans="1:14" x14ac:dyDescent="0.25">
      <c r="A73" s="2" t="s">
        <v>104</v>
      </c>
      <c r="B73" s="2" t="s">
        <v>104</v>
      </c>
      <c r="C73" s="2" t="s">
        <v>113</v>
      </c>
      <c r="D73" s="2" t="s">
        <v>115</v>
      </c>
      <c r="E73" s="9">
        <v>1900000000.6900001</v>
      </c>
      <c r="F73" s="2">
        <v>9</v>
      </c>
      <c r="G73" s="3">
        <v>45217</v>
      </c>
      <c r="H73" s="2">
        <v>12</v>
      </c>
      <c r="I73" s="3">
        <v>45583</v>
      </c>
      <c r="J73" s="9">
        <v>337533971</v>
      </c>
      <c r="K73" s="7">
        <f>Contracts_Info[[#This Row],[Expected Final Contract Value]]*Contracts_Info[[#This Row],[Progress Percentage]]</f>
        <v>935527604.70150006</v>
      </c>
      <c r="L73" s="10">
        <v>2078950232.6700001</v>
      </c>
      <c r="M73" s="11">
        <v>0.45</v>
      </c>
      <c r="N73" s="2" t="s">
        <v>177</v>
      </c>
    </row>
    <row r="74" spans="1:14" x14ac:dyDescent="0.25">
      <c r="A74" s="2" t="s">
        <v>104</v>
      </c>
      <c r="B74" s="2" t="s">
        <v>104</v>
      </c>
      <c r="C74" s="2" t="s">
        <v>113</v>
      </c>
      <c r="D74" s="2" t="s">
        <v>116</v>
      </c>
      <c r="E74" s="9">
        <v>2167000000</v>
      </c>
      <c r="F74" s="2">
        <v>6</v>
      </c>
      <c r="G74" s="3">
        <v>45185</v>
      </c>
      <c r="H74" s="2">
        <v>12</v>
      </c>
      <c r="I74" s="3">
        <v>45551</v>
      </c>
      <c r="J74" s="9">
        <v>509638209</v>
      </c>
      <c r="K74" s="7">
        <f>Contracts_Info[[#This Row],[Expected Final Contract Value]]*Contracts_Info[[#This Row],[Progress Percentage]]</f>
        <v>753620361.28470004</v>
      </c>
      <c r="L74" s="10">
        <v>1196222795.6900001</v>
      </c>
      <c r="M74" s="11">
        <v>0.63</v>
      </c>
      <c r="N74" s="2" t="s">
        <v>177</v>
      </c>
    </row>
    <row r="75" spans="1:14" x14ac:dyDescent="0.25">
      <c r="A75" s="2" t="s">
        <v>117</v>
      </c>
      <c r="B75" s="2" t="s">
        <v>61</v>
      </c>
      <c r="C75" s="2" t="s">
        <v>118</v>
      </c>
      <c r="D75" s="2" t="s">
        <v>119</v>
      </c>
      <c r="E75" s="4">
        <v>278441041.49000001</v>
      </c>
      <c r="F75" s="2">
        <v>4</v>
      </c>
      <c r="G75" s="3">
        <v>44723</v>
      </c>
      <c r="H75" s="2">
        <v>22</v>
      </c>
      <c r="I75" s="3">
        <v>45541</v>
      </c>
      <c r="J75" s="4">
        <v>143863014</v>
      </c>
      <c r="K75" s="7">
        <f>Contracts_Info[[#This Row],[Expected Final Contract Value]]*Contracts_Info[[#This Row],[Progress Percentage]]</f>
        <v>272872220.6602</v>
      </c>
      <c r="L75" s="7">
        <f>Contracts_Info[[#This Row],[Contract Value]]</f>
        <v>278441041.49000001</v>
      </c>
      <c r="M75" s="6">
        <v>0.98</v>
      </c>
      <c r="N75" s="2" t="s">
        <v>176</v>
      </c>
    </row>
    <row r="76" spans="1:14" x14ac:dyDescent="0.25">
      <c r="A76" s="2" t="s">
        <v>117</v>
      </c>
      <c r="B76" s="2" t="s">
        <v>61</v>
      </c>
      <c r="C76" s="2" t="s">
        <v>29</v>
      </c>
      <c r="D76" s="2" t="s">
        <v>120</v>
      </c>
      <c r="E76" s="4">
        <v>6378741.2800000003</v>
      </c>
      <c r="F76" s="2">
        <v>5</v>
      </c>
      <c r="G76" s="3">
        <v>45395</v>
      </c>
      <c r="H76" s="2">
        <v>0.75</v>
      </c>
      <c r="I76" s="3">
        <v>45416</v>
      </c>
      <c r="J76" s="4">
        <v>6378741.2800000003</v>
      </c>
      <c r="K76" s="7">
        <f>Contracts_Info[[#This Row],[Expected Final Contract Value]]*Contracts_Info[[#This Row],[Progress Percentage]]</f>
        <v>6378741.2800000003</v>
      </c>
      <c r="L76" s="7">
        <f>Contracts_Info[[#This Row],[Contract Value]]</f>
        <v>6378741.2800000003</v>
      </c>
      <c r="M76" s="6">
        <v>1</v>
      </c>
      <c r="N76" s="2" t="s">
        <v>177</v>
      </c>
    </row>
    <row r="77" spans="1:14" x14ac:dyDescent="0.25">
      <c r="A77" s="2" t="s">
        <v>117</v>
      </c>
      <c r="B77" s="2" t="s">
        <v>61</v>
      </c>
      <c r="C77" s="2" t="s">
        <v>121</v>
      </c>
      <c r="D77" s="2" t="s">
        <v>122</v>
      </c>
      <c r="E77" s="4">
        <v>181535039</v>
      </c>
      <c r="G77" s="3">
        <v>44716</v>
      </c>
      <c r="H77" s="2" t="s">
        <v>79</v>
      </c>
      <c r="I77" s="3">
        <v>45458</v>
      </c>
      <c r="J77" s="4">
        <v>166937259</v>
      </c>
      <c r="K77" s="7">
        <f>Contracts_Info[[#This Row],[Expected Final Contract Value]]*Contracts_Info[[#This Row],[Progress Percentage]]</f>
        <v>177904338.22</v>
      </c>
      <c r="L77" s="7">
        <f>Contracts_Info[[#This Row],[Contract Value]]</f>
        <v>181535039</v>
      </c>
      <c r="M77" s="6">
        <v>0.98</v>
      </c>
      <c r="N77" s="2" t="s">
        <v>177</v>
      </c>
    </row>
    <row r="78" spans="1:14" x14ac:dyDescent="0.25">
      <c r="A78" s="2" t="s">
        <v>123</v>
      </c>
      <c r="B78" s="2" t="s">
        <v>61</v>
      </c>
      <c r="C78" s="2" t="s">
        <v>124</v>
      </c>
      <c r="D78" s="2" t="s">
        <v>125</v>
      </c>
      <c r="E78" s="4">
        <v>9000000</v>
      </c>
      <c r="F78" s="2">
        <v>2</v>
      </c>
      <c r="G78" s="3">
        <v>45046</v>
      </c>
      <c r="H78" s="2">
        <v>20</v>
      </c>
      <c r="I78" s="3">
        <v>45656</v>
      </c>
      <c r="J78" s="4">
        <v>6750000</v>
      </c>
      <c r="K78" s="7">
        <f>Contracts_Info[[#This Row],[Expected Final Contract Value]]*Contracts_Info[[#This Row],[Progress Percentage]]</f>
        <v>7200000</v>
      </c>
      <c r="L78" s="7">
        <f>Contracts_Info[[#This Row],[Contract Value]]</f>
        <v>9000000</v>
      </c>
      <c r="M78" s="6">
        <v>0.8</v>
      </c>
      <c r="N78" s="2" t="s">
        <v>176</v>
      </c>
    </row>
    <row r="79" spans="1:14" x14ac:dyDescent="0.25">
      <c r="A79" s="2" t="s">
        <v>123</v>
      </c>
      <c r="B79" s="2" t="s">
        <v>61</v>
      </c>
      <c r="C79" s="2" t="s">
        <v>124</v>
      </c>
      <c r="D79" s="2" t="s">
        <v>126</v>
      </c>
      <c r="E79" s="4">
        <v>2615000</v>
      </c>
      <c r="G79" s="3">
        <v>45194</v>
      </c>
      <c r="H79" s="2"/>
      <c r="I79" s="3">
        <v>45285</v>
      </c>
      <c r="J79" s="4">
        <v>2615000</v>
      </c>
      <c r="K79" s="7">
        <f>Contracts_Info[[#This Row],[Expected Final Contract Value]]*Contracts_Info[[#This Row],[Progress Percentage]]</f>
        <v>2092000</v>
      </c>
      <c r="L79" s="7">
        <f>Contracts_Info[[#This Row],[Contract Value]]</f>
        <v>2615000</v>
      </c>
      <c r="M79" s="6">
        <v>0.8</v>
      </c>
      <c r="N79" s="2" t="s">
        <v>176</v>
      </c>
    </row>
    <row r="80" spans="1:14" x14ac:dyDescent="0.25">
      <c r="A80" s="2" t="s">
        <v>123</v>
      </c>
      <c r="B80" s="2" t="s">
        <v>61</v>
      </c>
      <c r="C80" s="2" t="s">
        <v>127</v>
      </c>
      <c r="D80" s="2" t="s">
        <v>128</v>
      </c>
      <c r="E80" s="4">
        <v>1259336097.8299999</v>
      </c>
      <c r="F80" s="2">
        <v>12</v>
      </c>
      <c r="G80" s="3">
        <v>45063</v>
      </c>
      <c r="H80" s="2">
        <v>20</v>
      </c>
      <c r="I80" s="3">
        <v>45674</v>
      </c>
      <c r="J80" s="4">
        <v>521751099.12</v>
      </c>
      <c r="K80" s="7">
        <f>Contracts_Info[[#This Row],[Expected Final Contract Value]]*Contracts_Info[[#This Row],[Progress Percentage]]</f>
        <v>1133402488.0469999</v>
      </c>
      <c r="L80" s="7">
        <f>Contracts_Info[[#This Row],[Contract Value]]</f>
        <v>1259336097.8299999</v>
      </c>
      <c r="M80" s="6">
        <v>0.9</v>
      </c>
      <c r="N80" s="2" t="s">
        <v>177</v>
      </c>
    </row>
    <row r="81" spans="1:14" x14ac:dyDescent="0.25">
      <c r="A81" s="2" t="s">
        <v>123</v>
      </c>
      <c r="B81" s="2" t="s">
        <v>61</v>
      </c>
      <c r="C81" s="2" t="s">
        <v>121</v>
      </c>
      <c r="D81" s="2" t="s">
        <v>129</v>
      </c>
      <c r="E81" s="4">
        <v>76785792</v>
      </c>
      <c r="G81" s="3">
        <v>44931</v>
      </c>
      <c r="H81" s="2">
        <v>20</v>
      </c>
      <c r="I81" s="3">
        <v>45658</v>
      </c>
      <c r="J81" s="4">
        <v>29178600.960000001</v>
      </c>
      <c r="K81" s="7">
        <f>Contracts_Info[[#This Row],[Expected Final Contract Value]]*Contracts_Info[[#This Row],[Progress Percentage]]</f>
        <v>65267923.199999996</v>
      </c>
      <c r="L81" s="7">
        <f>Contracts_Info[[#This Row],[Contract Value]]</f>
        <v>76785792</v>
      </c>
      <c r="M81" s="6">
        <v>0.85</v>
      </c>
      <c r="N81" s="2" t="s">
        <v>177</v>
      </c>
    </row>
    <row r="82" spans="1:14" x14ac:dyDescent="0.25">
      <c r="A82" s="2" t="s">
        <v>123</v>
      </c>
      <c r="B82" s="2" t="s">
        <v>61</v>
      </c>
      <c r="C82" s="2" t="s">
        <v>121</v>
      </c>
      <c r="D82" s="2" t="s">
        <v>130</v>
      </c>
      <c r="E82" s="4">
        <v>1458930314.29</v>
      </c>
      <c r="G82" s="3">
        <v>44931</v>
      </c>
      <c r="H82" s="2">
        <v>14</v>
      </c>
      <c r="I82" s="3">
        <v>45474</v>
      </c>
      <c r="J82" s="4">
        <v>642794463.51999998</v>
      </c>
      <c r="K82" s="7">
        <f>Contracts_Info[[#This Row],[Expected Final Contract Value]]*Contracts_Info[[#This Row],[Progress Percentage]]</f>
        <v>1254680070.2893999</v>
      </c>
      <c r="L82" s="7">
        <f>Contracts_Info[[#This Row],[Contract Value]]</f>
        <v>1458930314.29</v>
      </c>
      <c r="M82" s="6">
        <v>0.86</v>
      </c>
      <c r="N82" s="2" t="s">
        <v>177</v>
      </c>
    </row>
    <row r="83" spans="1:14" x14ac:dyDescent="0.25">
      <c r="A83" s="2" t="s">
        <v>131</v>
      </c>
      <c r="B83" s="2" t="s">
        <v>61</v>
      </c>
      <c r="C83" s="2" t="s">
        <v>1</v>
      </c>
      <c r="D83" s="2" t="s">
        <v>132</v>
      </c>
      <c r="E83" s="4">
        <v>8344000</v>
      </c>
      <c r="G83" s="3">
        <v>45323</v>
      </c>
      <c r="H83" s="2">
        <v>14</v>
      </c>
      <c r="I83" s="3">
        <v>45748</v>
      </c>
      <c r="J83" s="4">
        <v>2023067</v>
      </c>
      <c r="K83" s="7">
        <f>Contracts_Info[[#This Row],[Expected Final Contract Value]]*Contracts_Info[[#This Row],[Progress Percentage]]</f>
        <v>2023067</v>
      </c>
      <c r="L83" s="7">
        <f>Contracts_Info[[#This Row],[Contract Value]]</f>
        <v>8344000</v>
      </c>
      <c r="M83" s="6">
        <f>Contracts_Info[[#This Row],[Invoice Value]]/Contracts_Info[[#This Row],[Expected Final Contract Value]]</f>
        <v>0.2424576941514861</v>
      </c>
      <c r="N83" s="2" t="s">
        <v>176</v>
      </c>
    </row>
    <row r="84" spans="1:14" x14ac:dyDescent="0.25">
      <c r="A84" s="2" t="s">
        <v>131</v>
      </c>
      <c r="B84" s="2" t="s">
        <v>61</v>
      </c>
      <c r="C84" s="2" t="s">
        <v>1</v>
      </c>
      <c r="D84" s="2" t="s">
        <v>133</v>
      </c>
      <c r="E84" s="4">
        <v>1800000</v>
      </c>
      <c r="G84" s="3">
        <v>45280</v>
      </c>
      <c r="H84" s="2"/>
      <c r="I84" s="3">
        <v>45402</v>
      </c>
      <c r="J84" s="4">
        <v>1800000</v>
      </c>
      <c r="K84" s="7">
        <f>Contracts_Info[[#This Row],[Expected Final Contract Value]]*Contracts_Info[[#This Row],[Progress Percentage]]</f>
        <v>1800000</v>
      </c>
      <c r="L84" s="7">
        <f>Contracts_Info[[#This Row],[Contract Value]]</f>
        <v>1800000</v>
      </c>
      <c r="M84" s="6">
        <v>1</v>
      </c>
      <c r="N84" s="2" t="s">
        <v>176</v>
      </c>
    </row>
    <row r="85" spans="1:14" x14ac:dyDescent="0.25">
      <c r="A85" s="2" t="s">
        <v>131</v>
      </c>
      <c r="B85" s="2" t="s">
        <v>61</v>
      </c>
      <c r="C85" s="2" t="s">
        <v>121</v>
      </c>
      <c r="D85" s="2" t="s">
        <v>134</v>
      </c>
      <c r="E85" s="4">
        <v>599409868.20000005</v>
      </c>
      <c r="F85" s="2">
        <v>1</v>
      </c>
      <c r="G85" s="3">
        <v>45265</v>
      </c>
      <c r="H85" s="2">
        <v>12</v>
      </c>
      <c r="I85" s="3">
        <v>45693</v>
      </c>
      <c r="J85" s="4">
        <v>78355319.120000005</v>
      </c>
      <c r="K85" s="7">
        <f>Contracts_Info[[#This Row],[Expected Final Contract Value]]*Contracts_Info[[#This Row],[Progress Percentage]]</f>
        <v>282621752.8563</v>
      </c>
      <c r="L85" s="7">
        <f>Contracts_Info[[#This Row],[Contract Value]]</f>
        <v>599409868.20000005</v>
      </c>
      <c r="M85" s="6">
        <v>0.47149999999999997</v>
      </c>
      <c r="N85" s="2" t="s">
        <v>177</v>
      </c>
    </row>
    <row r="86" spans="1:14" x14ac:dyDescent="0.25">
      <c r="A86" s="2" t="s">
        <v>135</v>
      </c>
      <c r="B86" s="2" t="s">
        <v>61</v>
      </c>
      <c r="C86" s="2" t="s">
        <v>136</v>
      </c>
      <c r="D86" s="2" t="s">
        <v>137</v>
      </c>
      <c r="E86" s="4">
        <v>300000000</v>
      </c>
      <c r="F86" s="2">
        <v>5</v>
      </c>
      <c r="G86" s="3">
        <v>45472</v>
      </c>
      <c r="H86" s="2">
        <v>6</v>
      </c>
      <c r="I86" s="3">
        <v>45655</v>
      </c>
      <c r="J86" s="4">
        <v>0</v>
      </c>
      <c r="K86" s="7">
        <f>Contracts_Info[[#This Row],[Expected Final Contract Value]]*Contracts_Info[[#This Row],[Progress Percentage]]</f>
        <v>60330000</v>
      </c>
      <c r="L86" s="7">
        <f>Contracts_Info[[#This Row],[Contract Value]]</f>
        <v>300000000</v>
      </c>
      <c r="M86" s="6">
        <v>0.2011</v>
      </c>
      <c r="N86" s="2" t="s">
        <v>177</v>
      </c>
    </row>
    <row r="87" spans="1:14" x14ac:dyDescent="0.25">
      <c r="A87" s="2" t="s">
        <v>135</v>
      </c>
      <c r="B87" s="2" t="s">
        <v>61</v>
      </c>
      <c r="C87" s="2" t="s">
        <v>1</v>
      </c>
      <c r="D87" s="2" t="s">
        <v>138</v>
      </c>
      <c r="E87" s="4">
        <v>8344000</v>
      </c>
      <c r="F87" s="2">
        <v>52</v>
      </c>
      <c r="G87" s="3">
        <v>45231</v>
      </c>
      <c r="H87" s="2">
        <v>14</v>
      </c>
      <c r="I87" s="3">
        <v>45658</v>
      </c>
      <c r="J87" s="4">
        <v>1796566</v>
      </c>
      <c r="K87" s="7">
        <f>Contracts_Info[[#This Row],[Expected Final Contract Value]]*Contracts_Info[[#This Row],[Progress Percentage]]</f>
        <v>1796566</v>
      </c>
      <c r="L87" s="7">
        <f>Contracts_Info[[#This Row],[Contract Value]]</f>
        <v>8344000</v>
      </c>
      <c r="M87" s="6">
        <f>Contracts_Info[[#This Row],[Invoice Value]]/Contracts_Info[[#This Row],[Expected Final Contract Value]]</f>
        <v>0.21531232023010546</v>
      </c>
      <c r="N87" s="2" t="s">
        <v>176</v>
      </c>
    </row>
    <row r="88" spans="1:14" x14ac:dyDescent="0.25">
      <c r="A88" s="2" t="s">
        <v>135</v>
      </c>
      <c r="B88" s="2" t="s">
        <v>61</v>
      </c>
      <c r="C88" s="2" t="s">
        <v>1</v>
      </c>
      <c r="D88" s="2" t="s">
        <v>139</v>
      </c>
      <c r="E88" s="4">
        <v>1800000</v>
      </c>
      <c r="F88" s="2">
        <v>32</v>
      </c>
      <c r="G88" s="3">
        <v>45280</v>
      </c>
      <c r="H88" s="2">
        <v>4</v>
      </c>
      <c r="I88" s="3">
        <v>45402</v>
      </c>
      <c r="J88" s="4">
        <v>1800000</v>
      </c>
      <c r="K88" s="7">
        <f>Contracts_Info[[#This Row],[Expected Final Contract Value]]*Contracts_Info[[#This Row],[Progress Percentage]]</f>
        <v>1800000</v>
      </c>
      <c r="L88" s="7">
        <f>Contracts_Info[[#This Row],[Contract Value]]</f>
        <v>1800000</v>
      </c>
      <c r="M88" s="6">
        <v>1</v>
      </c>
      <c r="N88" s="2" t="s">
        <v>176</v>
      </c>
    </row>
    <row r="89" spans="1:14" x14ac:dyDescent="0.25">
      <c r="A89" s="2" t="s">
        <v>135</v>
      </c>
      <c r="B89" s="2" t="s">
        <v>61</v>
      </c>
      <c r="C89" s="2" t="s">
        <v>89</v>
      </c>
      <c r="D89" s="2" t="s">
        <v>140</v>
      </c>
      <c r="E89" s="4">
        <v>29288000</v>
      </c>
      <c r="F89" s="2">
        <v>3</v>
      </c>
      <c r="G89" s="3">
        <v>45231</v>
      </c>
      <c r="H89" s="2">
        <v>12</v>
      </c>
      <c r="I89" s="3">
        <v>45597</v>
      </c>
      <c r="J89" s="4">
        <v>0</v>
      </c>
      <c r="K89" s="7">
        <f>Contracts_Info[[#This Row],[Expected Final Contract Value]]*Contracts_Info[[#This Row],[Progress Percentage]]</f>
        <v>2928800</v>
      </c>
      <c r="L89" s="7">
        <f>Contracts_Info[[#This Row],[Contract Value]]</f>
        <v>29288000</v>
      </c>
      <c r="M89" s="6">
        <v>0.1</v>
      </c>
      <c r="N89" s="2" t="s">
        <v>177</v>
      </c>
    </row>
    <row r="90" spans="1:14" x14ac:dyDescent="0.25">
      <c r="A90" s="2" t="s">
        <v>135</v>
      </c>
      <c r="B90" s="2" t="s">
        <v>61</v>
      </c>
      <c r="C90" s="2" t="s">
        <v>89</v>
      </c>
      <c r="D90" s="2" t="s">
        <v>141</v>
      </c>
      <c r="E90" s="4">
        <v>117152000</v>
      </c>
      <c r="F90" s="2">
        <v>2</v>
      </c>
      <c r="G90" s="3">
        <v>45244</v>
      </c>
      <c r="H90" s="2">
        <v>12</v>
      </c>
      <c r="I90" s="3">
        <v>45610</v>
      </c>
      <c r="J90" s="4">
        <v>0</v>
      </c>
      <c r="K90" s="7">
        <f>Contracts_Info[[#This Row],[Expected Final Contract Value]]*Contracts_Info[[#This Row],[Progress Percentage]]</f>
        <v>105436800</v>
      </c>
      <c r="L90" s="7">
        <f>Contracts_Info[[#This Row],[Contract Value]]</f>
        <v>117152000</v>
      </c>
      <c r="M90" s="6">
        <v>0.9</v>
      </c>
      <c r="N90" s="2" t="s">
        <v>177</v>
      </c>
    </row>
    <row r="91" spans="1:14" x14ac:dyDescent="0.25">
      <c r="A91" s="2" t="s">
        <v>135</v>
      </c>
      <c r="B91" s="2" t="s">
        <v>61</v>
      </c>
      <c r="C91" s="2" t="s">
        <v>70</v>
      </c>
      <c r="D91" s="2" t="s">
        <v>142</v>
      </c>
      <c r="E91" s="4">
        <v>453000000.39999998</v>
      </c>
      <c r="F91" s="2">
        <v>1</v>
      </c>
      <c r="G91" s="3">
        <v>45200</v>
      </c>
      <c r="H91" s="2">
        <v>8</v>
      </c>
      <c r="I91" s="3">
        <v>45444</v>
      </c>
      <c r="J91" s="4">
        <v>163181024</v>
      </c>
      <c r="K91" s="7">
        <f>Contracts_Info[[#This Row],[Expected Final Contract Value]]*Contracts_Info[[#This Row],[Progress Percentage]]</f>
        <v>375990000.33199996</v>
      </c>
      <c r="L91" s="7">
        <f>Contracts_Info[[#This Row],[Contract Value]]</f>
        <v>453000000.39999998</v>
      </c>
      <c r="M91" s="6">
        <v>0.83</v>
      </c>
      <c r="N91" s="2" t="s">
        <v>177</v>
      </c>
    </row>
    <row r="92" spans="1:14" x14ac:dyDescent="0.25">
      <c r="A92" s="2" t="s">
        <v>143</v>
      </c>
      <c r="B92" s="2" t="s">
        <v>61</v>
      </c>
      <c r="C92" s="2" t="s">
        <v>1</v>
      </c>
      <c r="D92" s="2" t="s">
        <v>144</v>
      </c>
      <c r="E92" s="4">
        <v>3258000</v>
      </c>
      <c r="G92" s="3">
        <v>45323</v>
      </c>
      <c r="H92" s="2">
        <v>9</v>
      </c>
      <c r="I92" s="3">
        <v>45597</v>
      </c>
      <c r="J92" s="4">
        <v>1095067</v>
      </c>
      <c r="K92" s="7">
        <f>Contracts_Info[[#This Row],[Expected Final Contract Value]]*Contracts_Info[[#This Row],[Progress Percentage]]</f>
        <v>1095067</v>
      </c>
      <c r="L92" s="7">
        <f>Contracts_Info[[#This Row],[Contract Value]]</f>
        <v>3258000</v>
      </c>
      <c r="M92" s="6">
        <f>Contracts_Info[[#This Row],[Invoice Value]]/Contracts_Info[[#This Row],[Expected Final Contract Value]]</f>
        <v>0.33611632903621852</v>
      </c>
      <c r="N92" s="2" t="s">
        <v>176</v>
      </c>
    </row>
    <row r="93" spans="1:14" x14ac:dyDescent="0.25">
      <c r="A93" s="2" t="s">
        <v>143</v>
      </c>
      <c r="B93" s="2" t="s">
        <v>61</v>
      </c>
      <c r="C93" s="2" t="s">
        <v>1</v>
      </c>
      <c r="D93" s="2" t="s">
        <v>145</v>
      </c>
      <c r="E93" s="4">
        <v>3200000</v>
      </c>
      <c r="G93" s="3">
        <v>45103</v>
      </c>
      <c r="H93" s="2">
        <v>3</v>
      </c>
      <c r="I93" s="3">
        <v>45195</v>
      </c>
      <c r="J93" s="4">
        <v>3200000</v>
      </c>
      <c r="K93" s="7">
        <f>Contracts_Info[[#This Row],[Expected Final Contract Value]]*Contracts_Info[[#This Row],[Progress Percentage]]</f>
        <v>3200000</v>
      </c>
      <c r="L93" s="7">
        <f>Contracts_Info[[#This Row],[Contract Value]]</f>
        <v>3200000</v>
      </c>
      <c r="M93" s="6">
        <v>1</v>
      </c>
      <c r="N93" s="2" t="s">
        <v>176</v>
      </c>
    </row>
    <row r="94" spans="1:14" x14ac:dyDescent="0.25">
      <c r="A94" s="2" t="s">
        <v>143</v>
      </c>
      <c r="B94" s="2" t="s">
        <v>61</v>
      </c>
      <c r="C94" s="2" t="s">
        <v>34</v>
      </c>
      <c r="D94" s="2" t="s">
        <v>146</v>
      </c>
      <c r="E94" s="4">
        <v>1100000000</v>
      </c>
      <c r="G94" s="3">
        <v>45287</v>
      </c>
      <c r="H94" s="2">
        <v>14</v>
      </c>
      <c r="I94" s="3">
        <v>45908</v>
      </c>
      <c r="J94" s="4">
        <v>0</v>
      </c>
      <c r="K94" s="7">
        <f>Contracts_Info[[#This Row],[Expected Final Contract Value]]*Contracts_Info[[#This Row],[Progress Percentage]]</f>
        <v>110000000</v>
      </c>
      <c r="L94" s="7">
        <f>Contracts_Info[[#This Row],[Contract Value]]</f>
        <v>1100000000</v>
      </c>
      <c r="M94" s="6">
        <v>0.1</v>
      </c>
      <c r="N94" s="2" t="s">
        <v>177</v>
      </c>
    </row>
    <row r="95" spans="1:14" x14ac:dyDescent="0.25">
      <c r="A95" s="2" t="s">
        <v>147</v>
      </c>
      <c r="B95" s="2" t="s">
        <v>61</v>
      </c>
      <c r="C95" s="2" t="s">
        <v>1</v>
      </c>
      <c r="D95" s="2" t="s">
        <v>148</v>
      </c>
      <c r="E95" s="4">
        <v>9044000</v>
      </c>
      <c r="F95" s="2">
        <v>2</v>
      </c>
      <c r="G95" s="3">
        <v>45353</v>
      </c>
      <c r="H95" s="2">
        <v>14</v>
      </c>
      <c r="I95" s="3">
        <v>45779</v>
      </c>
      <c r="J95" s="4">
        <v>2541166</v>
      </c>
      <c r="K95" s="7">
        <f>Contracts_Info[[#This Row],[Expected Final Contract Value]]*Contracts_Info[[#This Row],[Progress Percentage]]</f>
        <v>2541166</v>
      </c>
      <c r="L95" s="7">
        <f>Contracts_Info[[#This Row],[Contract Value]]</f>
        <v>9044000</v>
      </c>
      <c r="M95" s="6">
        <f>Contracts_Info[[#This Row],[Invoice Value]]/Contracts_Info[[#This Row],[Expected Final Contract Value]]</f>
        <v>0.28097810703228659</v>
      </c>
      <c r="N95" s="2" t="s">
        <v>176</v>
      </c>
    </row>
    <row r="96" spans="1:14" x14ac:dyDescent="0.25">
      <c r="A96" s="2" t="s">
        <v>147</v>
      </c>
      <c r="B96" s="2" t="s">
        <v>61</v>
      </c>
      <c r="C96" s="2" t="s">
        <v>1</v>
      </c>
      <c r="D96" s="2" t="s">
        <v>149</v>
      </c>
      <c r="E96" s="4">
        <v>4800000</v>
      </c>
      <c r="F96" s="2">
        <v>2</v>
      </c>
      <c r="G96" s="3">
        <v>45441</v>
      </c>
      <c r="H96" s="2">
        <v>4</v>
      </c>
      <c r="I96" s="3">
        <v>45564</v>
      </c>
      <c r="J96" s="4">
        <v>4800000</v>
      </c>
      <c r="K96" s="7">
        <f>Contracts_Info[[#This Row],[Expected Final Contract Value]]*Contracts_Info[[#This Row],[Progress Percentage]]</f>
        <v>4800000</v>
      </c>
      <c r="L96" s="7">
        <f>Contracts_Info[[#This Row],[Contract Value]]</f>
        <v>4800000</v>
      </c>
      <c r="M96" s="6">
        <v>1</v>
      </c>
      <c r="N96" s="2" t="s">
        <v>176</v>
      </c>
    </row>
    <row r="97" spans="1:14" x14ac:dyDescent="0.25">
      <c r="A97" s="2" t="s">
        <v>147</v>
      </c>
      <c r="B97" s="2" t="s">
        <v>61</v>
      </c>
      <c r="C97" s="2" t="s">
        <v>127</v>
      </c>
      <c r="D97" s="2" t="s">
        <v>150</v>
      </c>
      <c r="E97" s="4">
        <v>905000000</v>
      </c>
      <c r="F97" s="2">
        <v>1</v>
      </c>
      <c r="G97" s="3">
        <v>45287</v>
      </c>
      <c r="H97" s="2">
        <v>12</v>
      </c>
      <c r="I97" s="3">
        <v>45653</v>
      </c>
      <c r="J97" s="4">
        <v>0</v>
      </c>
      <c r="K97" s="7">
        <f>Contracts_Info[[#This Row],[Expected Final Contract Value]]*Contracts_Info[[#This Row],[Progress Percentage]]</f>
        <v>190050000</v>
      </c>
      <c r="L97" s="7">
        <f>Contracts_Info[[#This Row],[Contract Value]]</f>
        <v>905000000</v>
      </c>
      <c r="M97" s="6">
        <v>0.21</v>
      </c>
      <c r="N97" s="2" t="s">
        <v>177</v>
      </c>
    </row>
    <row r="98" spans="1:14" x14ac:dyDescent="0.25">
      <c r="A98" s="2" t="s">
        <v>151</v>
      </c>
      <c r="B98" s="2" t="s">
        <v>61</v>
      </c>
      <c r="C98" s="2" t="s">
        <v>1</v>
      </c>
      <c r="D98" s="2" t="s">
        <v>152</v>
      </c>
      <c r="E98" s="4">
        <v>3620000</v>
      </c>
      <c r="G98" s="3">
        <v>45292</v>
      </c>
      <c r="H98" s="2">
        <v>10</v>
      </c>
      <c r="I98" s="3">
        <v>45597</v>
      </c>
      <c r="J98" s="4">
        <v>0</v>
      </c>
      <c r="K98" s="7">
        <f>Contracts_Info[[#This Row],[Expected Final Contract Value]]*Contracts_Info[[#This Row],[Progress Percentage]]</f>
        <v>0</v>
      </c>
      <c r="L98" s="7">
        <f>Contracts_Info[[#This Row],[Contract Value]]</f>
        <v>3620000</v>
      </c>
      <c r="M98" s="6">
        <v>0</v>
      </c>
      <c r="N98" s="2" t="s">
        <v>176</v>
      </c>
    </row>
    <row r="99" spans="1:14" x14ac:dyDescent="0.25">
      <c r="A99" s="2" t="s">
        <v>151</v>
      </c>
      <c r="B99" s="2" t="s">
        <v>61</v>
      </c>
      <c r="C99" s="2" t="s">
        <v>1</v>
      </c>
      <c r="D99" s="2" t="s">
        <v>153</v>
      </c>
      <c r="E99" s="4">
        <v>3230000</v>
      </c>
      <c r="G99" s="3">
        <v>45103</v>
      </c>
      <c r="H99" s="2">
        <v>3</v>
      </c>
      <c r="I99" s="3">
        <v>45195</v>
      </c>
      <c r="J99" s="4">
        <v>3230000</v>
      </c>
      <c r="K99" s="7">
        <f>Contracts_Info[[#This Row],[Expected Final Contract Value]]*Contracts_Info[[#This Row],[Progress Percentage]]</f>
        <v>3230000</v>
      </c>
      <c r="L99" s="7">
        <f>Contracts_Info[[#This Row],[Contract Value]]</f>
        <v>3230000</v>
      </c>
      <c r="M99" s="6">
        <v>1</v>
      </c>
      <c r="N99" s="2" t="s">
        <v>176</v>
      </c>
    </row>
    <row r="100" spans="1:14" x14ac:dyDescent="0.25">
      <c r="A100" s="2" t="s">
        <v>151</v>
      </c>
      <c r="B100" s="2" t="s">
        <v>61</v>
      </c>
      <c r="C100" s="2" t="s">
        <v>127</v>
      </c>
      <c r="D100" s="2" t="s">
        <v>154</v>
      </c>
      <c r="E100" s="4">
        <v>919000000</v>
      </c>
      <c r="G100" s="3">
        <v>45287</v>
      </c>
      <c r="H100" s="2">
        <v>12</v>
      </c>
      <c r="I100" s="3">
        <v>45653</v>
      </c>
      <c r="J100" s="4">
        <v>0</v>
      </c>
      <c r="K100" s="7">
        <f>Contracts_Info[[#This Row],[Expected Final Contract Value]]*Contracts_Info[[#This Row],[Progress Percentage]]</f>
        <v>91900000</v>
      </c>
      <c r="L100" s="7">
        <f>Contracts_Info[[#This Row],[Contract Value]]</f>
        <v>919000000</v>
      </c>
      <c r="M100" s="6">
        <v>0.1</v>
      </c>
      <c r="N100" s="2" t="s">
        <v>177</v>
      </c>
    </row>
    <row r="101" spans="1:14" x14ac:dyDescent="0.25">
      <c r="A101" s="2" t="s">
        <v>151</v>
      </c>
      <c r="B101" s="2" t="s">
        <v>61</v>
      </c>
      <c r="C101" s="2" t="s">
        <v>155</v>
      </c>
      <c r="D101" s="2" t="s">
        <v>156</v>
      </c>
      <c r="E101" s="4">
        <v>3620000</v>
      </c>
      <c r="G101" s="3">
        <v>45444</v>
      </c>
      <c r="H101" s="2">
        <v>10</v>
      </c>
      <c r="I101" s="3">
        <v>45748</v>
      </c>
      <c r="J101" s="4">
        <v>0</v>
      </c>
      <c r="K101" s="7">
        <f>Contracts_Info[[#This Row],[Expected Final Contract Value]]*Contracts_Info[[#This Row],[Progress Percentage]]</f>
        <v>362000</v>
      </c>
      <c r="L101" s="7">
        <f>Contracts_Info[[#This Row],[Contract Value]]</f>
        <v>3620000</v>
      </c>
      <c r="M101" s="6">
        <v>0.1</v>
      </c>
      <c r="N101" s="2" t="s">
        <v>176</v>
      </c>
    </row>
    <row r="102" spans="1:14" x14ac:dyDescent="0.25">
      <c r="A102" s="2" t="s">
        <v>151</v>
      </c>
      <c r="B102" s="2" t="s">
        <v>61</v>
      </c>
      <c r="C102" s="2" t="s">
        <v>155</v>
      </c>
      <c r="D102" s="2" t="s">
        <v>157</v>
      </c>
      <c r="E102" s="4">
        <v>10000000</v>
      </c>
      <c r="G102" s="3">
        <v>45511</v>
      </c>
      <c r="H102" s="2">
        <v>6</v>
      </c>
      <c r="I102" s="3">
        <v>45695</v>
      </c>
      <c r="J102" s="4">
        <v>0</v>
      </c>
      <c r="K102" s="7">
        <f>Contracts_Info[[#This Row],[Expected Final Contract Value]]*Contracts_Info[[#This Row],[Progress Percentage]]</f>
        <v>3000000</v>
      </c>
      <c r="L102" s="7">
        <f>Contracts_Info[[#This Row],[Contract Value]]</f>
        <v>10000000</v>
      </c>
      <c r="M102" s="6">
        <v>0.3</v>
      </c>
      <c r="N102" s="2" t="s">
        <v>176</v>
      </c>
    </row>
    <row r="103" spans="1:14" x14ac:dyDescent="0.25">
      <c r="A103" s="2" t="s">
        <v>158</v>
      </c>
      <c r="B103" s="2" t="s">
        <v>61</v>
      </c>
      <c r="C103" s="2" t="s">
        <v>1</v>
      </c>
      <c r="E103" s="4">
        <v>14000000</v>
      </c>
      <c r="G103" s="3">
        <v>45586</v>
      </c>
      <c r="H103" s="2">
        <v>8</v>
      </c>
      <c r="I103" s="3">
        <v>45829</v>
      </c>
      <c r="J103" s="4"/>
      <c r="K103" s="7">
        <f>Contracts_Info[[#This Row],[Expected Final Contract Value]]*Contracts_Info[[#This Row],[Progress Percentage]]</f>
        <v>0</v>
      </c>
      <c r="L103" s="7">
        <f>Contracts_Info[[#This Row],[Contract Value]]</f>
        <v>14000000</v>
      </c>
      <c r="M103" s="6">
        <v>0</v>
      </c>
      <c r="N103" s="2" t="s">
        <v>176</v>
      </c>
    </row>
    <row r="107" spans="1:14" x14ac:dyDescent="0.25">
      <c r="L107" s="12"/>
    </row>
    <row r="116" spans="1:17" s="3" customFormat="1" x14ac:dyDescent="0.25">
      <c r="A116" s="2"/>
      <c r="B116" s="2"/>
      <c r="D116" s="2"/>
      <c r="E116" s="2"/>
      <c r="F116" s="2"/>
      <c r="G116" s="2"/>
      <c r="I116" s="13"/>
      <c r="K116" s="4"/>
      <c r="L116" s="2"/>
      <c r="M116" s="5"/>
      <c r="N116" s="6"/>
      <c r="O116" s="2"/>
      <c r="P116" s="2"/>
      <c r="Q116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A5C7-B6CC-432A-AA02-7A3FE324E73A}">
  <sheetPr codeName="Sheet3"/>
  <dimension ref="C1:AO63"/>
  <sheetViews>
    <sheetView rightToLeft="1" topLeftCell="Y1" workbookViewId="0">
      <selection activeCell="AL16" sqref="AL16"/>
    </sheetView>
  </sheetViews>
  <sheetFormatPr defaultRowHeight="15" x14ac:dyDescent="0.25"/>
  <cols>
    <col min="3" max="3" width="22.5703125" bestFit="1" customWidth="1"/>
    <col min="4" max="4" width="15.7109375" bestFit="1" customWidth="1"/>
    <col min="5" max="5" width="14.28515625" bestFit="1" customWidth="1"/>
    <col min="6" max="6" width="113.140625" bestFit="1" customWidth="1"/>
    <col min="7" max="7" width="15.7109375" bestFit="1" customWidth="1"/>
    <col min="9" max="9" width="13.140625" bestFit="1" customWidth="1"/>
    <col min="10" max="10" width="15.7109375" bestFit="1" customWidth="1"/>
    <col min="12" max="12" width="29.7109375" bestFit="1" customWidth="1"/>
    <col min="13" max="13" width="15.7109375" bestFit="1" customWidth="1"/>
    <col min="14" max="15" width="12" customWidth="1"/>
    <col min="16" max="16" width="9.7109375" bestFit="1" customWidth="1"/>
    <col min="18" max="18" width="14.28515625" bestFit="1" customWidth="1"/>
    <col min="19" max="19" width="57.28515625" bestFit="1" customWidth="1"/>
    <col min="20" max="20" width="12" bestFit="1" customWidth="1"/>
    <col min="22" max="22" width="13.140625" bestFit="1" customWidth="1"/>
    <col min="23" max="23" width="12" bestFit="1" customWidth="1"/>
    <col min="25" max="25" width="29.7109375" bestFit="1" customWidth="1"/>
    <col min="26" max="26" width="12" bestFit="1" customWidth="1"/>
    <col min="27" max="28" width="12" customWidth="1"/>
    <col min="29" max="29" width="9.7109375" bestFit="1" customWidth="1"/>
    <col min="31" max="31" width="83" bestFit="1" customWidth="1"/>
    <col min="32" max="32" width="14.140625" bestFit="1" customWidth="1"/>
    <col min="34" max="34" width="13.140625" bestFit="1" customWidth="1"/>
    <col min="35" max="35" width="14.140625" bestFit="1" customWidth="1"/>
    <col min="37" max="37" width="29.7109375" bestFit="1" customWidth="1"/>
    <col min="38" max="38" width="14.140625" bestFit="1" customWidth="1"/>
  </cols>
  <sheetData>
    <row r="1" spans="3:41" ht="22.5" customHeight="1" x14ac:dyDescent="0.35">
      <c r="C1" s="22" t="s">
        <v>61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S1" s="22" t="s">
        <v>104</v>
      </c>
      <c r="T1" s="22"/>
      <c r="U1" s="22"/>
      <c r="V1" s="22"/>
      <c r="W1" s="22"/>
      <c r="X1" s="22"/>
      <c r="Y1" s="22"/>
      <c r="Z1" s="22"/>
      <c r="AA1" s="22"/>
      <c r="AB1" s="22"/>
      <c r="AC1" s="22"/>
      <c r="AE1" s="22" t="s">
        <v>6</v>
      </c>
      <c r="AF1" s="22"/>
      <c r="AG1" s="22"/>
      <c r="AH1" s="22"/>
      <c r="AI1" s="22"/>
    </row>
    <row r="3" spans="3:41" x14ac:dyDescent="0.25">
      <c r="C3" s="14" t="s">
        <v>161</v>
      </c>
      <c r="D3" s="15" t="s">
        <v>61</v>
      </c>
      <c r="F3" s="14" t="s">
        <v>161</v>
      </c>
      <c r="G3" s="15" t="s">
        <v>61</v>
      </c>
      <c r="I3" s="14" t="s">
        <v>161</v>
      </c>
      <c r="J3" s="15" t="s">
        <v>61</v>
      </c>
      <c r="L3" s="14" t="s">
        <v>161</v>
      </c>
      <c r="M3" s="15" t="s">
        <v>61</v>
      </c>
      <c r="N3" s="15"/>
      <c r="O3" s="15"/>
      <c r="S3" s="14" t="s">
        <v>161</v>
      </c>
      <c r="T3" s="15" t="s">
        <v>104</v>
      </c>
      <c r="V3" s="14" t="s">
        <v>161</v>
      </c>
      <c r="W3" s="15" t="s">
        <v>104</v>
      </c>
      <c r="Y3" s="14" t="s">
        <v>161</v>
      </c>
      <c r="Z3" s="15" t="s">
        <v>104</v>
      </c>
      <c r="AA3" s="15"/>
      <c r="AB3" s="15"/>
      <c r="AE3" s="14" t="s">
        <v>161</v>
      </c>
      <c r="AF3" s="15" t="s">
        <v>6</v>
      </c>
      <c r="AH3" s="14" t="s">
        <v>161</v>
      </c>
      <c r="AI3" s="15" t="s">
        <v>6</v>
      </c>
      <c r="AK3" s="14" t="s">
        <v>161</v>
      </c>
      <c r="AL3" s="15" t="s">
        <v>6</v>
      </c>
      <c r="AM3" s="15"/>
      <c r="AN3" s="15"/>
    </row>
    <row r="4" spans="3:41" x14ac:dyDescent="0.25">
      <c r="D4">
        <f>COUNTA($C$6:C58)-1</f>
        <v>11</v>
      </c>
      <c r="G4">
        <f>COUNTA($F$6:F102)</f>
        <v>58</v>
      </c>
      <c r="J4" s="16">
        <f>SUM($I$6:I64)</f>
        <v>3367756397.2599998</v>
      </c>
      <c r="M4" s="16"/>
      <c r="N4" s="16"/>
      <c r="O4" s="16"/>
      <c r="T4">
        <f>COUNTA(S$6:S102)</f>
        <v>8</v>
      </c>
      <c r="W4" s="16">
        <f>SUM(V$6:V64)</f>
        <v>1746504972.6399999</v>
      </c>
      <c r="Z4" s="16"/>
      <c r="AA4" s="16"/>
      <c r="AB4" s="16"/>
      <c r="AF4">
        <f>COUNTA(AE$6:AE102)</f>
        <v>36</v>
      </c>
      <c r="AI4" s="16">
        <f>SUM(AH$6:AH64)</f>
        <v>1483135179.52</v>
      </c>
      <c r="AL4" s="16"/>
      <c r="AM4" s="16"/>
      <c r="AN4" s="16"/>
    </row>
    <row r="5" spans="3:41" x14ac:dyDescent="0.25">
      <c r="C5" s="14" t="s">
        <v>159</v>
      </c>
      <c r="F5" s="14" t="s">
        <v>159</v>
      </c>
      <c r="I5" s="14" t="s">
        <v>159</v>
      </c>
      <c r="L5" t="s">
        <v>179</v>
      </c>
      <c r="S5" s="14" t="s">
        <v>159</v>
      </c>
      <c r="V5" s="14" t="s">
        <v>159</v>
      </c>
      <c r="Y5" t="s">
        <v>179</v>
      </c>
      <c r="AE5" s="14" t="s">
        <v>159</v>
      </c>
      <c r="AH5" s="14" t="s">
        <v>159</v>
      </c>
      <c r="AK5" t="s">
        <v>179</v>
      </c>
    </row>
    <row r="6" spans="3:41" x14ac:dyDescent="0.25">
      <c r="C6" s="15" t="s">
        <v>0</v>
      </c>
      <c r="F6" s="15" t="s">
        <v>96</v>
      </c>
      <c r="I6" s="15">
        <v>0</v>
      </c>
      <c r="L6" s="17">
        <v>0.63890425447912746</v>
      </c>
      <c r="S6" s="15" t="s">
        <v>106</v>
      </c>
      <c r="V6" s="15">
        <v>0</v>
      </c>
      <c r="Y6" s="17">
        <v>0.4562951624278917</v>
      </c>
      <c r="AE6" s="15" t="s">
        <v>58</v>
      </c>
      <c r="AH6" s="15">
        <v>0</v>
      </c>
      <c r="AK6" s="17">
        <v>0.49286579581417972</v>
      </c>
    </row>
    <row r="7" spans="3:41" x14ac:dyDescent="0.25">
      <c r="C7" s="15" t="s">
        <v>61</v>
      </c>
      <c r="F7" s="15" t="s">
        <v>103</v>
      </c>
      <c r="I7" s="15">
        <v>1095067</v>
      </c>
      <c r="S7" s="15" t="s">
        <v>107</v>
      </c>
      <c r="V7" s="15">
        <v>7000000</v>
      </c>
      <c r="AE7" s="15" t="s">
        <v>10</v>
      </c>
      <c r="AH7" s="15">
        <v>4562420.93</v>
      </c>
    </row>
    <row r="8" spans="3:41" x14ac:dyDescent="0.25">
      <c r="C8" s="15" t="s">
        <v>65</v>
      </c>
      <c r="F8" s="15" t="s">
        <v>101</v>
      </c>
      <c r="I8" s="15">
        <v>1796566</v>
      </c>
      <c r="L8" t="s">
        <v>61</v>
      </c>
      <c r="M8" s="18">
        <v>0.05</v>
      </c>
      <c r="N8" s="18">
        <f>GETPIVOTDATA("Progress Percentage",$L$5)</f>
        <v>0.63890425447912746</v>
      </c>
      <c r="O8" s="17">
        <v>0.05</v>
      </c>
      <c r="P8" s="17">
        <f>1-N8</f>
        <v>0.36109574552087254</v>
      </c>
      <c r="S8" s="15" t="s">
        <v>114</v>
      </c>
      <c r="V8" s="15">
        <v>9638800</v>
      </c>
      <c r="Y8" t="s">
        <v>104</v>
      </c>
      <c r="Z8" s="18">
        <v>0.05</v>
      </c>
      <c r="AA8" s="18">
        <f>GETPIVOTDATA("Progress Percentage",$Y$5)</f>
        <v>0.4562951624278917</v>
      </c>
      <c r="AB8" s="17">
        <v>0.05</v>
      </c>
      <c r="AC8" s="17">
        <f>1-AA8</f>
        <v>0.5437048375721083</v>
      </c>
      <c r="AE8" s="15" t="s">
        <v>39</v>
      </c>
      <c r="AH8" s="15">
        <v>5639200</v>
      </c>
      <c r="AK8" t="s">
        <v>180</v>
      </c>
      <c r="AL8" s="18">
        <v>0.05</v>
      </c>
      <c r="AM8" s="18">
        <f>GETPIVOTDATA("Progress Percentage",$AK$5)</f>
        <v>0.49286579581417972</v>
      </c>
      <c r="AN8" s="17">
        <v>0.05</v>
      </c>
      <c r="AO8" s="17">
        <f>1-AM8</f>
        <v>0.50713420418582023</v>
      </c>
    </row>
    <row r="9" spans="3:41" x14ac:dyDescent="0.25">
      <c r="C9" s="15" t="s">
        <v>73</v>
      </c>
      <c r="F9" s="15" t="s">
        <v>119</v>
      </c>
      <c r="I9" s="15">
        <v>1800000</v>
      </c>
      <c r="S9" s="15" t="s">
        <v>115</v>
      </c>
      <c r="V9" s="15">
        <v>337533971</v>
      </c>
      <c r="AE9" s="15" t="s">
        <v>35</v>
      </c>
      <c r="AH9" s="15">
        <v>6166427</v>
      </c>
    </row>
    <row r="10" spans="3:41" x14ac:dyDescent="0.25">
      <c r="C10" s="15" t="s">
        <v>117</v>
      </c>
      <c r="F10" s="15" t="s">
        <v>86</v>
      </c>
      <c r="I10" s="15">
        <v>2023067</v>
      </c>
      <c r="S10" s="15" t="s">
        <v>116</v>
      </c>
      <c r="V10" s="15">
        <v>418743154.01999998</v>
      </c>
      <c r="AE10" s="15" t="s">
        <v>11</v>
      </c>
      <c r="AH10" s="15">
        <v>10268167.720000001</v>
      </c>
    </row>
    <row r="11" spans="3:41" x14ac:dyDescent="0.25">
      <c r="C11" s="15" t="s">
        <v>123</v>
      </c>
      <c r="F11" s="15" t="s">
        <v>72</v>
      </c>
      <c r="I11" s="15">
        <v>2251026</v>
      </c>
      <c r="S11" s="15" t="s">
        <v>112</v>
      </c>
      <c r="V11" s="15">
        <v>463950838.62</v>
      </c>
      <c r="AE11" s="15" t="s">
        <v>36</v>
      </c>
      <c r="AH11" s="15">
        <v>14969295</v>
      </c>
    </row>
    <row r="12" spans="3:41" x14ac:dyDescent="0.25">
      <c r="C12" s="15" t="s">
        <v>131</v>
      </c>
      <c r="F12" s="15" t="s">
        <v>90</v>
      </c>
      <c r="I12" s="15">
        <v>2541166</v>
      </c>
      <c r="S12" s="15" t="s">
        <v>108</v>
      </c>
      <c r="V12" s="15">
        <v>509638209</v>
      </c>
      <c r="AE12" s="15" t="s">
        <v>12</v>
      </c>
      <c r="AH12" s="15">
        <v>17768682.399999999</v>
      </c>
    </row>
    <row r="13" spans="3:41" x14ac:dyDescent="0.25">
      <c r="C13" s="15" t="s">
        <v>135</v>
      </c>
      <c r="F13" s="15" t="s">
        <v>144</v>
      </c>
      <c r="I13" s="15">
        <v>2615000</v>
      </c>
      <c r="S13" s="15" t="s">
        <v>110</v>
      </c>
      <c r="V13" s="15" t="s">
        <v>160</v>
      </c>
      <c r="AE13" s="15" t="s">
        <v>13</v>
      </c>
      <c r="AH13" s="15">
        <v>30001750</v>
      </c>
    </row>
    <row r="14" spans="3:41" x14ac:dyDescent="0.25">
      <c r="C14" s="15" t="s">
        <v>143</v>
      </c>
      <c r="F14" s="15" t="s">
        <v>152</v>
      </c>
      <c r="I14" s="15">
        <v>2882518.5</v>
      </c>
      <c r="O14" s="17"/>
      <c r="AB14" s="17"/>
      <c r="AE14" s="15" t="s">
        <v>14</v>
      </c>
      <c r="AH14" s="15">
        <v>30015500</v>
      </c>
    </row>
    <row r="15" spans="3:41" x14ac:dyDescent="0.25">
      <c r="C15" s="15" t="s">
        <v>147</v>
      </c>
      <c r="F15" s="15" t="s">
        <v>84</v>
      </c>
      <c r="I15" s="15">
        <v>3040635.8</v>
      </c>
      <c r="O15" s="17"/>
      <c r="AB15" s="17"/>
      <c r="AE15" s="15" t="s">
        <v>22</v>
      </c>
      <c r="AH15" s="15">
        <v>35823000</v>
      </c>
    </row>
    <row r="16" spans="3:41" x14ac:dyDescent="0.25">
      <c r="C16" s="15" t="s">
        <v>151</v>
      </c>
      <c r="F16" s="15" t="s">
        <v>2</v>
      </c>
      <c r="I16" s="15">
        <v>3200000</v>
      </c>
      <c r="AE16" s="15" t="s">
        <v>41</v>
      </c>
      <c r="AH16" s="15">
        <v>41552000</v>
      </c>
    </row>
    <row r="17" spans="3:34" x14ac:dyDescent="0.25">
      <c r="C17" s="15" t="s">
        <v>158</v>
      </c>
      <c r="F17" s="15" t="s">
        <v>125</v>
      </c>
      <c r="I17" s="15">
        <v>3230000</v>
      </c>
      <c r="AE17" s="15" t="s">
        <v>42</v>
      </c>
      <c r="AH17" s="15">
        <v>47849005.229999997</v>
      </c>
    </row>
    <row r="18" spans="3:34" x14ac:dyDescent="0.25">
      <c r="F18" s="15" t="s">
        <v>67</v>
      </c>
      <c r="I18" s="15">
        <v>3486834</v>
      </c>
      <c r="AE18" s="15" t="s">
        <v>15</v>
      </c>
      <c r="AH18" s="15">
        <v>58657966</v>
      </c>
    </row>
    <row r="19" spans="3:34" x14ac:dyDescent="0.25">
      <c r="F19" s="15" t="s">
        <v>138</v>
      </c>
      <c r="I19" s="15">
        <v>3500000</v>
      </c>
      <c r="AE19" s="15" t="s">
        <v>19</v>
      </c>
      <c r="AH19" s="15">
        <v>110786499.39</v>
      </c>
    </row>
    <row r="20" spans="3:34" x14ac:dyDescent="0.25">
      <c r="F20" s="15" t="s">
        <v>132</v>
      </c>
      <c r="I20" s="15">
        <v>3796000</v>
      </c>
      <c r="AE20" s="15" t="s">
        <v>30</v>
      </c>
      <c r="AH20" s="15">
        <v>114305500</v>
      </c>
    </row>
    <row r="21" spans="3:34" x14ac:dyDescent="0.25">
      <c r="F21" s="15" t="s">
        <v>148</v>
      </c>
      <c r="I21" s="15">
        <v>4309762.25</v>
      </c>
      <c r="AE21" s="15" t="s">
        <v>60</v>
      </c>
      <c r="AH21" s="15">
        <v>138963800</v>
      </c>
    </row>
    <row r="22" spans="3:34" x14ac:dyDescent="0.25">
      <c r="F22" s="15" t="s">
        <v>156</v>
      </c>
      <c r="I22" s="15">
        <v>4800000</v>
      </c>
      <c r="AE22" s="15" t="s">
        <v>16</v>
      </c>
      <c r="AH22" s="15">
        <v>144902655.84999999</v>
      </c>
    </row>
    <row r="23" spans="3:34" x14ac:dyDescent="0.25">
      <c r="F23" s="15" t="s">
        <v>129</v>
      </c>
      <c r="I23" s="15">
        <v>4960084.4800000004</v>
      </c>
      <c r="AE23" s="15" t="s">
        <v>17</v>
      </c>
      <c r="AH23" s="15">
        <v>182940000</v>
      </c>
    </row>
    <row r="24" spans="3:34" x14ac:dyDescent="0.25">
      <c r="F24" s="15" t="s">
        <v>157</v>
      </c>
      <c r="I24" s="15">
        <v>5666578.8799999999</v>
      </c>
      <c r="AE24" s="15" t="s">
        <v>37</v>
      </c>
      <c r="AH24" s="15">
        <v>210692090</v>
      </c>
    </row>
    <row r="25" spans="3:34" x14ac:dyDescent="0.25">
      <c r="F25" s="15" t="s">
        <v>5</v>
      </c>
      <c r="I25" s="15">
        <v>6378741.2800000003</v>
      </c>
      <c r="AE25" s="15" t="s">
        <v>43</v>
      </c>
      <c r="AH25" s="15">
        <v>277271220</v>
      </c>
    </row>
    <row r="26" spans="3:34" x14ac:dyDescent="0.25">
      <c r="F26" s="15" t="s">
        <v>75</v>
      </c>
      <c r="I26" s="15">
        <v>6750000</v>
      </c>
      <c r="AE26" s="15" t="s">
        <v>55</v>
      </c>
      <c r="AH26" s="15" t="s">
        <v>160</v>
      </c>
    </row>
    <row r="27" spans="3:34" x14ac:dyDescent="0.25">
      <c r="F27" s="15" t="s">
        <v>71</v>
      </c>
      <c r="I27" s="15">
        <v>7185501.6799999997</v>
      </c>
      <c r="AE27" s="15" t="s">
        <v>56</v>
      </c>
    </row>
    <row r="28" spans="3:34" x14ac:dyDescent="0.25">
      <c r="F28" s="15" t="s">
        <v>134</v>
      </c>
      <c r="I28" s="15">
        <v>8300000</v>
      </c>
      <c r="AE28" s="15" t="s">
        <v>20</v>
      </c>
    </row>
    <row r="29" spans="3:34" x14ac:dyDescent="0.25">
      <c r="F29" s="15" t="s">
        <v>150</v>
      </c>
      <c r="I29" s="15">
        <v>11091286</v>
      </c>
      <c r="AE29" s="15" t="s">
        <v>32</v>
      </c>
    </row>
    <row r="30" spans="3:34" x14ac:dyDescent="0.25">
      <c r="F30" s="15" t="s">
        <v>154</v>
      </c>
      <c r="I30" s="15">
        <v>12603734.470000001</v>
      </c>
      <c r="AE30" s="15" t="s">
        <v>38</v>
      </c>
    </row>
    <row r="31" spans="3:34" x14ac:dyDescent="0.25">
      <c r="F31" s="15" t="s">
        <v>140</v>
      </c>
      <c r="I31" s="15">
        <v>16983996.920000002</v>
      </c>
      <c r="AE31" s="15" t="s">
        <v>28</v>
      </c>
    </row>
    <row r="32" spans="3:34" x14ac:dyDescent="0.25">
      <c r="F32" s="15" t="s">
        <v>94</v>
      </c>
      <c r="I32" s="15">
        <v>18730402.420000002</v>
      </c>
      <c r="AE32" s="15" t="s">
        <v>33</v>
      </c>
    </row>
    <row r="33" spans="4:31" x14ac:dyDescent="0.25">
      <c r="F33" s="15" t="s">
        <v>68</v>
      </c>
      <c r="I33" s="15">
        <v>20312428.350000001</v>
      </c>
      <c r="AE33" s="15" t="s">
        <v>53</v>
      </c>
    </row>
    <row r="34" spans="4:31" x14ac:dyDescent="0.25">
      <c r="F34" s="15" t="s">
        <v>139</v>
      </c>
      <c r="I34" s="15">
        <v>21772940</v>
      </c>
      <c r="AE34" s="15" t="s">
        <v>8</v>
      </c>
    </row>
    <row r="35" spans="4:31" x14ac:dyDescent="0.25">
      <c r="D35" t="e">
        <f>Projects_Tab_Pivots!A22:A24</f>
        <v>#VALUE!</v>
      </c>
      <c r="F35" s="15" t="s">
        <v>133</v>
      </c>
      <c r="I35" s="15">
        <v>23651460</v>
      </c>
      <c r="AE35" s="15" t="s">
        <v>44</v>
      </c>
    </row>
    <row r="36" spans="4:31" x14ac:dyDescent="0.25">
      <c r="F36" s="15" t="s">
        <v>3</v>
      </c>
      <c r="I36" s="15">
        <v>29178600.960000001</v>
      </c>
      <c r="AE36" s="15" t="s">
        <v>26</v>
      </c>
    </row>
    <row r="37" spans="4:31" x14ac:dyDescent="0.25">
      <c r="F37" s="15" t="s">
        <v>145</v>
      </c>
      <c r="I37" s="15">
        <v>33024000</v>
      </c>
      <c r="AE37" s="15" t="s">
        <v>24</v>
      </c>
    </row>
    <row r="38" spans="4:31" x14ac:dyDescent="0.25">
      <c r="F38" s="15" t="s">
        <v>149</v>
      </c>
      <c r="I38" s="15">
        <v>53612000</v>
      </c>
      <c r="AE38" s="15" t="s">
        <v>51</v>
      </c>
    </row>
    <row r="39" spans="4:31" x14ac:dyDescent="0.25">
      <c r="F39" s="15" t="s">
        <v>153</v>
      </c>
      <c r="I39" s="15">
        <v>62038150</v>
      </c>
      <c r="AE39" s="15" t="s">
        <v>49</v>
      </c>
    </row>
    <row r="40" spans="4:31" x14ac:dyDescent="0.25">
      <c r="F40" s="15" t="s">
        <v>126</v>
      </c>
      <c r="I40" s="15">
        <v>78355319.120000005</v>
      </c>
      <c r="AE40" s="15" t="s">
        <v>47</v>
      </c>
    </row>
    <row r="41" spans="4:31" x14ac:dyDescent="0.25">
      <c r="F41" s="15" t="s">
        <v>137</v>
      </c>
      <c r="I41" s="15">
        <v>143863014</v>
      </c>
      <c r="AE41" s="15" t="s">
        <v>45</v>
      </c>
    </row>
    <row r="42" spans="4:31" x14ac:dyDescent="0.25">
      <c r="F42" s="15" t="s">
        <v>98</v>
      </c>
      <c r="I42" s="15">
        <v>152064000</v>
      </c>
    </row>
    <row r="43" spans="4:31" x14ac:dyDescent="0.25">
      <c r="F43" s="15" t="s">
        <v>142</v>
      </c>
      <c r="I43" s="15">
        <v>163181024</v>
      </c>
    </row>
    <row r="44" spans="4:31" x14ac:dyDescent="0.25">
      <c r="F44" s="15" t="s">
        <v>146</v>
      </c>
      <c r="I44" s="15">
        <v>166937259</v>
      </c>
    </row>
    <row r="45" spans="4:31" x14ac:dyDescent="0.25">
      <c r="F45" s="15" t="s">
        <v>128</v>
      </c>
      <c r="I45" s="15">
        <v>203386860</v>
      </c>
    </row>
    <row r="46" spans="4:31" x14ac:dyDescent="0.25">
      <c r="F46" s="15" t="s">
        <v>76</v>
      </c>
      <c r="I46" s="15">
        <v>395617197</v>
      </c>
    </row>
    <row r="47" spans="4:31" x14ac:dyDescent="0.25">
      <c r="F47" s="15" t="s">
        <v>92</v>
      </c>
      <c r="I47" s="15">
        <v>511198613.50999999</v>
      </c>
    </row>
    <row r="48" spans="4:31" x14ac:dyDescent="0.25">
      <c r="F48" s="15" t="s">
        <v>78</v>
      </c>
      <c r="I48" s="15">
        <v>521751099.12</v>
      </c>
    </row>
    <row r="49" spans="6:9" x14ac:dyDescent="0.25">
      <c r="F49" s="15" t="s">
        <v>80</v>
      </c>
      <c r="I49" s="15">
        <v>642794463.51999998</v>
      </c>
    </row>
    <row r="50" spans="6:9" x14ac:dyDescent="0.25">
      <c r="F50" s="15" t="s">
        <v>87</v>
      </c>
      <c r="I50" s="15" t="s">
        <v>160</v>
      </c>
    </row>
    <row r="51" spans="6:9" x14ac:dyDescent="0.25">
      <c r="F51" s="15" t="s">
        <v>88</v>
      </c>
    </row>
    <row r="52" spans="6:9" x14ac:dyDescent="0.25">
      <c r="F52" s="15" t="s">
        <v>82</v>
      </c>
    </row>
    <row r="53" spans="6:9" x14ac:dyDescent="0.25">
      <c r="F53" s="15" t="s">
        <v>63</v>
      </c>
    </row>
    <row r="54" spans="6:9" x14ac:dyDescent="0.25">
      <c r="F54" s="15" t="s">
        <v>130</v>
      </c>
    </row>
    <row r="55" spans="6:9" x14ac:dyDescent="0.25">
      <c r="F55" s="15" t="s">
        <v>69</v>
      </c>
    </row>
    <row r="56" spans="6:9" x14ac:dyDescent="0.25">
      <c r="F56" s="15" t="s">
        <v>120</v>
      </c>
    </row>
    <row r="57" spans="6:9" x14ac:dyDescent="0.25">
      <c r="F57" s="15" t="s">
        <v>64</v>
      </c>
    </row>
    <row r="58" spans="6:9" x14ac:dyDescent="0.25">
      <c r="F58" s="15" t="s">
        <v>66</v>
      </c>
    </row>
    <row r="59" spans="6:9" x14ac:dyDescent="0.25">
      <c r="F59" s="15" t="s">
        <v>141</v>
      </c>
    </row>
    <row r="60" spans="6:9" x14ac:dyDescent="0.25">
      <c r="F60" s="15" t="s">
        <v>83</v>
      </c>
    </row>
    <row r="61" spans="6:9" x14ac:dyDescent="0.25">
      <c r="F61" s="15" t="s">
        <v>122</v>
      </c>
    </row>
    <row r="62" spans="6:9" x14ac:dyDescent="0.25">
      <c r="F62" s="15" t="s">
        <v>99</v>
      </c>
    </row>
    <row r="63" spans="6:9" x14ac:dyDescent="0.25">
      <c r="F63" s="15" t="s">
        <v>160</v>
      </c>
    </row>
  </sheetData>
  <mergeCells count="3">
    <mergeCell ref="AE1:AI1"/>
    <mergeCell ref="C1:P1"/>
    <mergeCell ref="S1:A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5E8CE-D2FB-449C-A5EC-7E357A647476}">
  <sheetPr codeName="Sheet4"/>
  <dimension ref="A1:AI29"/>
  <sheetViews>
    <sheetView rightToLeft="1" topLeftCell="AD1" zoomScale="115" zoomScaleNormal="115" workbookViewId="0">
      <selection activeCell="U23" sqref="U23"/>
    </sheetView>
  </sheetViews>
  <sheetFormatPr defaultRowHeight="15" x14ac:dyDescent="0.25"/>
  <cols>
    <col min="1" max="1" width="22.5703125" bestFit="1" customWidth="1"/>
    <col min="2" max="2" width="16" bestFit="1" customWidth="1"/>
    <col min="3" max="3" width="22.28515625" bestFit="1" customWidth="1"/>
    <col min="4" max="4" width="7.140625" bestFit="1" customWidth="1"/>
    <col min="7" max="7" width="13.140625" bestFit="1" customWidth="1"/>
    <col min="8" max="8" width="11.5703125" bestFit="1" customWidth="1"/>
    <col min="11" max="11" width="13.140625" bestFit="1" customWidth="1"/>
    <col min="12" max="12" width="11.5703125" bestFit="1" customWidth="1"/>
    <col min="15" max="15" width="15.140625" bestFit="1" customWidth="1"/>
    <col min="16" max="16" width="11.5703125" bestFit="1" customWidth="1"/>
    <col min="20" max="20" width="12" bestFit="1" customWidth="1"/>
    <col min="21" max="21" width="11" bestFit="1" customWidth="1"/>
    <col min="28" max="28" width="20.85546875" bestFit="1" customWidth="1"/>
    <col min="29" max="29" width="19.85546875" bestFit="1" customWidth="1"/>
    <col min="30" max="30" width="28" bestFit="1" customWidth="1"/>
    <col min="31" max="31" width="29.7109375" bestFit="1" customWidth="1"/>
  </cols>
  <sheetData>
    <row r="1" spans="1:35" ht="15.75" thickBot="1" x14ac:dyDescent="0.3">
      <c r="C1" s="23" t="s">
        <v>181</v>
      </c>
      <c r="D1" s="24"/>
      <c r="G1" s="23" t="s">
        <v>176</v>
      </c>
      <c r="H1" s="24"/>
      <c r="K1" s="23" t="s">
        <v>177</v>
      </c>
      <c r="L1" s="24"/>
      <c r="O1" s="23" t="s">
        <v>182</v>
      </c>
      <c r="P1" s="24"/>
      <c r="S1" s="25" t="s">
        <v>184</v>
      </c>
      <c r="T1" s="26"/>
      <c r="U1" s="26"/>
      <c r="V1" s="26"/>
      <c r="W1" s="26"/>
      <c r="X1" s="26"/>
      <c r="Y1" s="26"/>
      <c r="AB1" s="23" t="s">
        <v>190</v>
      </c>
      <c r="AC1" s="24"/>
    </row>
    <row r="2" spans="1:35" x14ac:dyDescent="0.25">
      <c r="A2" t="s">
        <v>104</v>
      </c>
      <c r="B2" t="s">
        <v>65</v>
      </c>
      <c r="G2" s="14" t="s">
        <v>162</v>
      </c>
      <c r="H2" s="15" t="s">
        <v>65</v>
      </c>
      <c r="K2" s="14" t="s">
        <v>162</v>
      </c>
      <c r="L2" s="15" t="s">
        <v>65</v>
      </c>
      <c r="O2" s="14" t="s">
        <v>162</v>
      </c>
      <c r="P2" s="15" t="s">
        <v>65</v>
      </c>
    </row>
    <row r="3" spans="1:35" x14ac:dyDescent="0.25">
      <c r="A3" t="s">
        <v>6</v>
      </c>
      <c r="B3" t="s">
        <v>186</v>
      </c>
      <c r="C3" s="14" t="s">
        <v>161</v>
      </c>
      <c r="D3" s="15" t="s">
        <v>178</v>
      </c>
      <c r="G3" s="14" t="s">
        <v>175</v>
      </c>
      <c r="H3" s="15" t="s">
        <v>176</v>
      </c>
      <c r="K3" s="14" t="s">
        <v>175</v>
      </c>
      <c r="L3" s="15" t="s">
        <v>177</v>
      </c>
      <c r="O3" s="14" t="s">
        <v>163</v>
      </c>
      <c r="P3" s="15" t="s">
        <v>70</v>
      </c>
      <c r="T3" t="s">
        <v>185</v>
      </c>
      <c r="U3" t="s">
        <v>183</v>
      </c>
      <c r="AB3" s="14" t="s">
        <v>162</v>
      </c>
      <c r="AC3" s="15" t="s">
        <v>65</v>
      </c>
      <c r="AD3" t="s">
        <v>191</v>
      </c>
      <c r="AE3" s="18">
        <v>0.05</v>
      </c>
      <c r="AF3" s="18">
        <f>GETPIVOTDATA("Average of Progress Percentage",$AB$5)</f>
        <v>0.67964753116011511</v>
      </c>
      <c r="AG3" s="18">
        <v>0.05</v>
      </c>
      <c r="AH3" s="18">
        <f>1-AF3</f>
        <v>0.32035246883988489</v>
      </c>
      <c r="AI3" s="17">
        <v>0.05</v>
      </c>
    </row>
    <row r="4" spans="1:35" x14ac:dyDescent="0.25">
      <c r="A4" s="15" t="s">
        <v>0</v>
      </c>
      <c r="T4" s="20">
        <v>498300000</v>
      </c>
      <c r="U4" s="20">
        <v>256700000</v>
      </c>
    </row>
    <row r="5" spans="1:35" x14ac:dyDescent="0.25">
      <c r="A5" s="15" t="s">
        <v>61</v>
      </c>
      <c r="C5" s="14" t="s">
        <v>159</v>
      </c>
      <c r="G5" s="14" t="s">
        <v>159</v>
      </c>
      <c r="K5" s="14" t="s">
        <v>159</v>
      </c>
      <c r="O5" s="14" t="s">
        <v>159</v>
      </c>
      <c r="AB5" t="s">
        <v>187</v>
      </c>
      <c r="AC5" t="s">
        <v>188</v>
      </c>
      <c r="AD5" t="s">
        <v>189</v>
      </c>
      <c r="AE5" t="s">
        <v>179</v>
      </c>
    </row>
    <row r="6" spans="1:35" x14ac:dyDescent="0.25">
      <c r="A6" s="15" t="s">
        <v>65</v>
      </c>
      <c r="C6" s="15" t="s">
        <v>0</v>
      </c>
      <c r="G6" s="15" t="s">
        <v>1</v>
      </c>
      <c r="K6" s="15" t="s">
        <v>62</v>
      </c>
      <c r="O6" s="15" t="s">
        <v>71</v>
      </c>
      <c r="AB6" s="16">
        <v>829674117.90999997</v>
      </c>
      <c r="AC6" s="16">
        <v>409789532.68000001</v>
      </c>
      <c r="AD6" s="16">
        <v>535572335.68000001</v>
      </c>
      <c r="AE6" s="17">
        <v>0.67964753116011511</v>
      </c>
    </row>
    <row r="7" spans="1:35" x14ac:dyDescent="0.25">
      <c r="A7" s="15" t="s">
        <v>73</v>
      </c>
      <c r="C7" s="15" t="s">
        <v>6</v>
      </c>
      <c r="G7" s="15" t="s">
        <v>174</v>
      </c>
      <c r="K7" s="15" t="s">
        <v>29</v>
      </c>
      <c r="O7" s="15" t="s">
        <v>174</v>
      </c>
    </row>
    <row r="8" spans="1:35" x14ac:dyDescent="0.25">
      <c r="A8" s="15" t="s">
        <v>117</v>
      </c>
      <c r="C8" s="15" t="s">
        <v>61</v>
      </c>
      <c r="K8" s="15" t="s">
        <v>70</v>
      </c>
    </row>
    <row r="9" spans="1:35" x14ac:dyDescent="0.25">
      <c r="A9" s="15" t="s">
        <v>123</v>
      </c>
      <c r="C9" s="15" t="s">
        <v>65</v>
      </c>
      <c r="K9" s="15" t="s">
        <v>48</v>
      </c>
    </row>
    <row r="10" spans="1:35" x14ac:dyDescent="0.25">
      <c r="A10" s="15" t="s">
        <v>131</v>
      </c>
      <c r="C10" s="15" t="s">
        <v>73</v>
      </c>
      <c r="K10" s="15" t="s">
        <v>174</v>
      </c>
    </row>
    <row r="11" spans="1:35" x14ac:dyDescent="0.25">
      <c r="A11" s="15" t="s">
        <v>135</v>
      </c>
      <c r="C11" s="15" t="s">
        <v>104</v>
      </c>
    </row>
    <row r="12" spans="1:35" x14ac:dyDescent="0.25">
      <c r="A12" s="15" t="s">
        <v>143</v>
      </c>
      <c r="C12" s="15" t="s">
        <v>117</v>
      </c>
    </row>
    <row r="13" spans="1:35" x14ac:dyDescent="0.25">
      <c r="A13" s="15" t="s">
        <v>147</v>
      </c>
      <c r="C13" s="15" t="s">
        <v>123</v>
      </c>
    </row>
    <row r="14" spans="1:35" x14ac:dyDescent="0.25">
      <c r="A14" s="15" t="s">
        <v>151</v>
      </c>
      <c r="C14" s="15" t="s">
        <v>131</v>
      </c>
    </row>
    <row r="15" spans="1:35" x14ac:dyDescent="0.25">
      <c r="A15" s="15" t="s">
        <v>158</v>
      </c>
      <c r="C15" s="15" t="s">
        <v>135</v>
      </c>
    </row>
    <row r="16" spans="1:35" x14ac:dyDescent="0.25">
      <c r="C16" s="15" t="s">
        <v>143</v>
      </c>
    </row>
    <row r="17" spans="1:3" x14ac:dyDescent="0.25">
      <c r="C17" s="15" t="s">
        <v>147</v>
      </c>
    </row>
    <row r="18" spans="1:3" x14ac:dyDescent="0.25">
      <c r="C18" s="15" t="s">
        <v>151</v>
      </c>
    </row>
    <row r="19" spans="1:3" x14ac:dyDescent="0.25">
      <c r="C19" s="15" t="s">
        <v>158</v>
      </c>
    </row>
    <row r="20" spans="1:3" x14ac:dyDescent="0.25">
      <c r="C20" s="15" t="s">
        <v>174</v>
      </c>
    </row>
    <row r="22" spans="1:3" x14ac:dyDescent="0.25">
      <c r="A22" t="s">
        <v>192</v>
      </c>
    </row>
    <row r="23" spans="1:3" x14ac:dyDescent="0.25">
      <c r="A23" t="s">
        <v>193</v>
      </c>
    </row>
    <row r="24" spans="1:3" x14ac:dyDescent="0.25">
      <c r="A24" t="s">
        <v>194</v>
      </c>
    </row>
    <row r="26" spans="1:3" x14ac:dyDescent="0.25">
      <c r="A26">
        <v>0</v>
      </c>
    </row>
    <row r="29" spans="1:3" x14ac:dyDescent="0.25">
      <c r="A29" t="s">
        <v>96</v>
      </c>
    </row>
  </sheetData>
  <mergeCells count="6">
    <mergeCell ref="AB1:AC1"/>
    <mergeCell ref="G1:H1"/>
    <mergeCell ref="K1:L1"/>
    <mergeCell ref="C1:D1"/>
    <mergeCell ref="O1:P1"/>
    <mergeCell ref="S1:Y1"/>
  </mergeCells>
  <pageMargins left="0.7" right="0.7" top="0.75" bottom="0.75" header="0.3" footer="0.3"/>
  <pageSetup orientation="portrait" verticalDpi="0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</vt:lpstr>
      <vt:lpstr>Contracts</vt:lpstr>
      <vt:lpstr>Main_Dash_pivots</vt:lpstr>
      <vt:lpstr>Projects_Tab_Pivots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Foe-To3</dc:creator>
  <cp:lastModifiedBy>alieedean.sabry</cp:lastModifiedBy>
  <dcterms:created xsi:type="dcterms:W3CDTF">2015-06-05T18:17:20Z</dcterms:created>
  <dcterms:modified xsi:type="dcterms:W3CDTF">2026-04-18T12:27:03Z</dcterms:modified>
</cp:coreProperties>
</file>