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5d0dfc2a9edf86/Documents/"/>
    </mc:Choice>
  </mc:AlternateContent>
  <xr:revisionPtr revIDLastSave="0" documentId="8_{B9F86F10-4328-40D8-AF28-34B37540CDEA}" xr6:coauthVersionLast="45" xr6:coauthVersionMax="45" xr10:uidLastSave="{00000000-0000-0000-0000-000000000000}"/>
  <bookViews>
    <workbookView xWindow="-108" yWindow="-108" windowWidth="23256" windowHeight="12576" xr2:uid="{EAD8428E-9E4F-4948-A402-1389DE3EC44E}"/>
  </bookViews>
  <sheets>
    <sheet name="Sheet1" sheetId="1" r:id="rId1"/>
    <sheet name="Sheet2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5" i="1" l="1"/>
  <c r="R25" i="1" s="1"/>
  <c r="L25" i="1"/>
  <c r="S25" i="1" s="1"/>
  <c r="T25" i="1" s="1"/>
  <c r="D25" i="1"/>
  <c r="E25" i="1" s="1"/>
  <c r="Q25" i="1" l="1"/>
  <c r="U25" i="1"/>
  <c r="V25" i="1" s="1"/>
  <c r="G25" i="1"/>
  <c r="I25" i="1" s="1"/>
  <c r="F25" i="1"/>
  <c r="H25" i="1" s="1"/>
  <c r="Q24" i="1"/>
  <c r="O24" i="1"/>
  <c r="R24" i="1" s="1"/>
  <c r="L24" i="1"/>
  <c r="D24" i="1"/>
  <c r="E24" i="1" s="1"/>
  <c r="S24" i="1" l="1"/>
  <c r="T24" i="1" s="1"/>
  <c r="U24" i="1" s="1"/>
  <c r="V24" i="1" s="1"/>
  <c r="G24" i="1"/>
  <c r="I24" i="1" s="1"/>
  <c r="F24" i="1"/>
  <c r="H24" i="1" s="1"/>
  <c r="D23" i="1"/>
  <c r="E23" i="1" s="1"/>
  <c r="O23" i="1"/>
  <c r="L23" i="1"/>
  <c r="Q23" i="1" s="1"/>
  <c r="O22" i="1"/>
  <c r="L22" i="1"/>
  <c r="Q22" i="1" s="1"/>
  <c r="D22" i="1"/>
  <c r="E22" i="1" s="1"/>
  <c r="S23" i="1" l="1"/>
  <c r="T23" i="1" s="1"/>
  <c r="R23" i="1"/>
  <c r="S22" i="1"/>
  <c r="T22" i="1" s="1"/>
  <c r="F23" i="1"/>
  <c r="H23" i="1" s="1"/>
  <c r="G23" i="1"/>
  <c r="I23" i="1" s="1"/>
  <c r="U23" i="1"/>
  <c r="V23" i="1" s="1"/>
  <c r="R22" i="1"/>
  <c r="U22" i="1"/>
  <c r="V22" i="1" s="1"/>
  <c r="G22" i="1"/>
  <c r="I22" i="1" s="1"/>
  <c r="F22" i="1"/>
  <c r="H22" i="1" s="1"/>
  <c r="L21" i="1"/>
  <c r="Q21" i="1" s="1"/>
  <c r="Q20" i="1"/>
  <c r="R20" i="1"/>
  <c r="S20" i="1"/>
  <c r="T20" i="1" s="1"/>
  <c r="O21" i="1"/>
  <c r="R21" i="1" s="1"/>
  <c r="O19" i="1"/>
  <c r="D21" i="1"/>
  <c r="E21" i="1" s="1"/>
  <c r="S21" i="1" l="1"/>
  <c r="T21" i="1" s="1"/>
  <c r="U21" i="1" s="1"/>
  <c r="U20" i="1"/>
  <c r="V20" i="1" s="1"/>
  <c r="F21" i="1"/>
  <c r="H21" i="1" s="1"/>
  <c r="G21" i="1"/>
  <c r="I21" i="1" s="1"/>
  <c r="D20" i="1"/>
  <c r="E20" i="1" s="1"/>
  <c r="V21" i="1" l="1"/>
  <c r="F20" i="1"/>
  <c r="H20" i="1" s="1"/>
  <c r="G20" i="1"/>
  <c r="I20" i="1" s="1"/>
  <c r="L19" i="1"/>
  <c r="Q19" i="1" s="1"/>
  <c r="D19" i="1"/>
  <c r="E19" i="1" s="1"/>
  <c r="S19" i="1" l="1"/>
  <c r="T19" i="1" s="1"/>
  <c r="U19" i="1" s="1"/>
  <c r="V19" i="1" s="1"/>
  <c r="R19" i="1"/>
  <c r="F19" i="1"/>
  <c r="H19" i="1" s="1"/>
  <c r="G19" i="1"/>
  <c r="I19" i="1" s="1"/>
  <c r="D18" i="1"/>
  <c r="E18" i="1" s="1"/>
  <c r="F18" i="1" l="1"/>
  <c r="H18" i="1" s="1"/>
  <c r="G18" i="1"/>
  <c r="I18" i="1" s="1"/>
  <c r="D17" i="1"/>
  <c r="E17" i="1" s="1"/>
  <c r="G17" i="1" l="1"/>
  <c r="I17" i="1" s="1"/>
  <c r="F17" i="1"/>
  <c r="H17" i="1" s="1"/>
  <c r="O16" i="1"/>
  <c r="R16" i="1" s="1"/>
  <c r="L16" i="1"/>
  <c r="Q16" i="1" s="1"/>
  <c r="D16" i="1"/>
  <c r="E16" i="1" s="1"/>
  <c r="S16" i="1" l="1"/>
  <c r="T16" i="1" s="1"/>
  <c r="U16" i="1" s="1"/>
  <c r="V16" i="1" s="1"/>
  <c r="F16" i="1"/>
  <c r="H16" i="1" s="1"/>
  <c r="G16" i="1"/>
  <c r="I16" i="1" s="1"/>
  <c r="O15" i="1"/>
  <c r="L15" i="1"/>
  <c r="Q15" i="1" s="1"/>
  <c r="D15" i="1"/>
  <c r="E15" i="1" s="1"/>
  <c r="S15" i="1" l="1"/>
  <c r="T15" i="1" s="1"/>
  <c r="U15" i="1" s="1"/>
  <c r="V15" i="1" s="1"/>
  <c r="R15" i="1"/>
  <c r="F15" i="1"/>
  <c r="H15" i="1" s="1"/>
  <c r="G15" i="1"/>
  <c r="I15" i="1" s="1"/>
  <c r="O14" i="1"/>
  <c r="R14" i="1" l="1"/>
  <c r="L14" i="1"/>
  <c r="Q14" i="1" s="1"/>
  <c r="D14" i="1"/>
  <c r="E14" i="1" s="1"/>
  <c r="S14" i="1" l="1"/>
  <c r="T14" i="1" s="1"/>
  <c r="U14" i="1" s="1"/>
  <c r="G14" i="1"/>
  <c r="I14" i="1" s="1"/>
  <c r="F14" i="1"/>
  <c r="H14" i="1" s="1"/>
  <c r="O9" i="1"/>
  <c r="L13" i="1"/>
  <c r="Q13" i="1" s="1"/>
  <c r="O13" i="1"/>
  <c r="S13" i="1" s="1"/>
  <c r="T13" i="1" s="1"/>
  <c r="D13" i="1"/>
  <c r="E13" i="1" s="1"/>
  <c r="V14" i="1" l="1"/>
  <c r="R13" i="1"/>
  <c r="U13" i="1"/>
  <c r="V13" i="1" s="1"/>
  <c r="F13" i="1"/>
  <c r="H13" i="1" s="1"/>
  <c r="G13" i="1"/>
  <c r="I13" i="1" s="1"/>
  <c r="R9" i="1"/>
  <c r="L12" i="1"/>
  <c r="Q12" i="1" s="1"/>
  <c r="O12" i="1"/>
  <c r="R12" i="1" s="1"/>
  <c r="D12" i="1"/>
  <c r="E12" i="1" s="1"/>
  <c r="S12" i="1" l="1"/>
  <c r="T12" i="1" s="1"/>
  <c r="U12" i="1" s="1"/>
  <c r="V12" i="1" s="1"/>
  <c r="F12" i="1"/>
  <c r="H12" i="1" s="1"/>
  <c r="G12" i="1"/>
  <c r="I12" i="1" s="1"/>
  <c r="O11" i="1"/>
  <c r="R11" i="1" s="1"/>
  <c r="L11" i="1"/>
  <c r="Q11" i="1" s="1"/>
  <c r="D11" i="1"/>
  <c r="E11" i="1" s="1"/>
  <c r="S11" i="1" l="1"/>
  <c r="T11" i="1" s="1"/>
  <c r="U11" i="1" s="1"/>
  <c r="V11" i="1" s="1"/>
  <c r="F11" i="1"/>
  <c r="H11" i="1" s="1"/>
  <c r="G11" i="1"/>
  <c r="I11" i="1" s="1"/>
  <c r="L10" i="1"/>
  <c r="Q10" i="1" s="1"/>
  <c r="O10" i="1"/>
  <c r="R10" i="1" s="1"/>
  <c r="D10" i="1"/>
  <c r="E10" i="1" s="1"/>
  <c r="S10" i="1" l="1"/>
  <c r="T10" i="1" s="1"/>
  <c r="U10" i="1" s="1"/>
  <c r="V10" i="1" s="1"/>
  <c r="F10" i="1"/>
  <c r="H10" i="1" s="1"/>
  <c r="G10" i="1"/>
  <c r="I10" i="1" s="1"/>
  <c r="L9" i="1"/>
  <c r="L8" i="1"/>
  <c r="Q8" i="1" s="1"/>
  <c r="O8" i="1"/>
  <c r="R8" i="1" s="1"/>
  <c r="D9" i="1"/>
  <c r="E9" i="1" s="1"/>
  <c r="S9" i="1" l="1"/>
  <c r="T9" i="1" s="1"/>
  <c r="U9" i="1" s="1"/>
  <c r="V9" i="1" s="1"/>
  <c r="Q9" i="1"/>
  <c r="S8" i="1"/>
  <c r="T8" i="1" s="1"/>
  <c r="U8" i="1" s="1"/>
  <c r="V8" i="1" s="1"/>
  <c r="F9" i="1"/>
  <c r="H9" i="1" s="1"/>
  <c r="G9" i="1"/>
  <c r="I9" i="1" s="1"/>
  <c r="D8" i="1"/>
  <c r="E8" i="1" s="1"/>
  <c r="D7" i="1"/>
  <c r="F8" i="1" l="1"/>
  <c r="H8" i="1" s="1"/>
  <c r="G8" i="1"/>
  <c r="I8" i="1" s="1"/>
  <c r="I4" i="2"/>
  <c r="H4" i="2"/>
  <c r="G4" i="2"/>
  <c r="L7" i="1"/>
  <c r="Q7" i="1" s="1"/>
  <c r="O7" i="1"/>
  <c r="R7" i="1" s="1"/>
  <c r="E7" i="1"/>
  <c r="L6" i="1"/>
  <c r="Q6" i="1" s="1"/>
  <c r="O6" i="1"/>
  <c r="R6" i="1" s="1"/>
  <c r="D6" i="1"/>
  <c r="E6" i="1" s="1"/>
  <c r="L5" i="1"/>
  <c r="O5" i="1"/>
  <c r="R5" i="1" s="1"/>
  <c r="D5" i="1"/>
  <c r="E5" i="1" s="1"/>
  <c r="O4" i="1"/>
  <c r="R4" i="1" s="1"/>
  <c r="L4" i="1"/>
  <c r="D4" i="1"/>
  <c r="E4" i="1" s="1"/>
  <c r="F4" i="1" s="1"/>
  <c r="H4" i="1" s="1"/>
  <c r="D3" i="1"/>
  <c r="E3" i="1" s="1"/>
  <c r="G3" i="1" s="1"/>
  <c r="I3" i="1" s="1"/>
  <c r="S7" i="1" l="1"/>
  <c r="T7" i="1" s="1"/>
  <c r="S6" i="1"/>
  <c r="T6" i="1" s="1"/>
  <c r="U6" i="1" s="1"/>
  <c r="V6" i="1" s="1"/>
  <c r="S5" i="1"/>
  <c r="T5" i="1" s="1"/>
  <c r="U5" i="1" s="1"/>
  <c r="Q5" i="1"/>
  <c r="Q4" i="1"/>
  <c r="S4" i="1"/>
  <c r="T4" i="1" s="1"/>
  <c r="U4" i="1" s="1"/>
  <c r="V4" i="1" s="1"/>
  <c r="U7" i="1"/>
  <c r="V7" i="1" s="1"/>
  <c r="G7" i="1"/>
  <c r="I7" i="1" s="1"/>
  <c r="F7" i="1"/>
  <c r="H7" i="1" s="1"/>
  <c r="G6" i="1"/>
  <c r="I6" i="1" s="1"/>
  <c r="F6" i="1"/>
  <c r="H6" i="1" s="1"/>
  <c r="F5" i="1"/>
  <c r="H5" i="1" s="1"/>
  <c r="G5" i="1"/>
  <c r="I5" i="1" s="1"/>
  <c r="F3" i="1"/>
  <c r="H3" i="1" s="1"/>
  <c r="G4" i="1"/>
  <c r="I4" i="1" s="1"/>
  <c r="V5" i="1" l="1"/>
</calcChain>
</file>

<file path=xl/sharedStrings.xml><?xml version="1.0" encoding="utf-8"?>
<sst xmlns="http://schemas.openxmlformats.org/spreadsheetml/2006/main" count="44" uniqueCount="23">
  <si>
    <t>ORB high</t>
  </si>
  <si>
    <t>ORB low</t>
  </si>
  <si>
    <t>ORB Range</t>
  </si>
  <si>
    <t>ORB Range half</t>
  </si>
  <si>
    <t>Call Trigger</t>
  </si>
  <si>
    <t>Put Trigger</t>
  </si>
  <si>
    <t>Target 1</t>
  </si>
  <si>
    <t>Target 2</t>
  </si>
  <si>
    <t>Date</t>
  </si>
  <si>
    <t xml:space="preserve">Call </t>
  </si>
  <si>
    <t>Put</t>
  </si>
  <si>
    <t>Net</t>
  </si>
  <si>
    <t>Net P/L</t>
  </si>
  <si>
    <t>C/P</t>
  </si>
  <si>
    <t>C</t>
  </si>
  <si>
    <t>P</t>
  </si>
  <si>
    <t>Capital_call</t>
  </si>
  <si>
    <t>Capital_put</t>
  </si>
  <si>
    <t>Capital_Total</t>
  </si>
  <si>
    <t xml:space="preserve">Buy </t>
  </si>
  <si>
    <t>Sell</t>
  </si>
  <si>
    <t>Net P/L Call</t>
  </si>
  <si>
    <t>Net P/L 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</si>
</sst>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0">
    <xf numFmtId="0" fontId="0" fillId="0" borderId="0" xfId="0"/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3" borderId="1" xfId="1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0AD6C-8E61-4159-9EFE-7090C91FD82C}">
  <dimension ref="A1:V25"/>
  <sheetViews>
    <sheetView tabSelected="1" workbookViewId="0">
      <pane xSplit="10" ySplit="15" topLeftCell="K22" activePane="bottomRight" state="frozen"/>
      <selection pane="topRight" activeCell="K1" sqref="K1"/>
      <selection pane="bottomLeft" activeCell="A16" sqref="A16"/>
      <selection pane="bottomRight" activeCell="E29" sqref="E29"/>
    </sheetView>
  </sheetViews>
  <sheetFormatPr defaultRowHeight="14.4" x14ac:dyDescent="0.3"/>
  <cols>
    <col min="1" max="1" width="10.33203125" style="1" bestFit="1" customWidth="1"/>
    <col min="2" max="2" width="8.88671875" style="1"/>
    <col min="3" max="3" width="9" style="1" bestFit="1" customWidth="1"/>
    <col min="4" max="4" width="10.21875" style="1" bestFit="1" customWidth="1"/>
    <col min="5" max="5" width="13.6640625" style="1" bestFit="1" customWidth="1"/>
    <col min="6" max="6" width="10" style="1" bestFit="1" customWidth="1"/>
    <col min="7" max="7" width="11.33203125" style="1" customWidth="1"/>
    <col min="8" max="9" width="11.109375" style="1" bestFit="1" customWidth="1"/>
    <col min="10" max="15" width="8.88671875" style="1"/>
    <col min="16" max="16" width="5" style="1" customWidth="1"/>
    <col min="17" max="17" width="8.88671875" style="1"/>
    <col min="18" max="18" width="10.5546875" style="1" bestFit="1" customWidth="1"/>
    <col min="19" max="19" width="10.6640625" style="1" bestFit="1" customWidth="1"/>
    <col min="20" max="20" width="12" style="1" bestFit="1" customWidth="1"/>
    <col min="21" max="16384" width="8.88671875" style="1"/>
  </cols>
  <sheetData>
    <row r="1" spans="1:22" x14ac:dyDescent="0.3">
      <c r="A1" s="8" t="s">
        <v>8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9" t="s">
        <v>9</v>
      </c>
      <c r="K1" s="9"/>
      <c r="L1" s="9"/>
      <c r="M1" s="9" t="s">
        <v>10</v>
      </c>
      <c r="N1" s="9"/>
      <c r="O1" s="9"/>
      <c r="P1" s="8" t="s">
        <v>13</v>
      </c>
      <c r="Q1" s="8" t="s">
        <v>21</v>
      </c>
      <c r="R1" s="8" t="s">
        <v>22</v>
      </c>
      <c r="S1" s="8" t="s">
        <v>12</v>
      </c>
      <c r="T1" s="8" t="s">
        <v>16</v>
      </c>
      <c r="U1" s="8" t="s">
        <v>17</v>
      </c>
      <c r="V1" s="8" t="s">
        <v>18</v>
      </c>
    </row>
    <row r="2" spans="1:22" x14ac:dyDescent="0.3">
      <c r="A2" s="3"/>
      <c r="B2" s="3"/>
      <c r="C2" s="3"/>
      <c r="D2" s="3"/>
      <c r="E2" s="3"/>
      <c r="F2" s="3"/>
      <c r="G2" s="3"/>
      <c r="H2" s="3"/>
      <c r="I2" s="3"/>
      <c r="J2" s="5" t="s">
        <v>19</v>
      </c>
      <c r="K2" s="5" t="s">
        <v>20</v>
      </c>
      <c r="L2" s="5" t="s">
        <v>11</v>
      </c>
      <c r="M2" s="5" t="s">
        <v>19</v>
      </c>
      <c r="N2" s="5" t="s">
        <v>20</v>
      </c>
      <c r="O2" s="5" t="s">
        <v>11</v>
      </c>
      <c r="P2" s="3"/>
      <c r="Q2" s="3"/>
      <c r="R2" s="3"/>
      <c r="S2" s="3"/>
      <c r="T2" s="3"/>
      <c r="U2" s="3"/>
      <c r="V2" s="3"/>
    </row>
    <row r="3" spans="1:22" x14ac:dyDescent="0.3">
      <c r="A3" s="2">
        <v>44090</v>
      </c>
      <c r="B3" s="3">
        <v>22577.55</v>
      </c>
      <c r="C3" s="3">
        <v>22489.05</v>
      </c>
      <c r="D3" s="3">
        <f>B3-C3</f>
        <v>88.5</v>
      </c>
      <c r="E3" s="3">
        <f t="shared" ref="E3:E21" si="0">D3/2</f>
        <v>44.25</v>
      </c>
      <c r="F3" s="3">
        <f t="shared" ref="F3:F21" si="1">B3+E3</f>
        <v>22621.8</v>
      </c>
      <c r="G3" s="3">
        <f t="shared" ref="G3:G21" si="2">C3-E3</f>
        <v>22444.799999999999</v>
      </c>
      <c r="H3" s="3">
        <f t="shared" ref="H3:H21" si="3">F3+80</f>
        <v>22701.8</v>
      </c>
      <c r="I3" s="3">
        <f t="shared" ref="I3:I20" si="4">G3-80</f>
        <v>22364.799999999999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x14ac:dyDescent="0.3">
      <c r="A4" s="2">
        <v>44089</v>
      </c>
      <c r="B4" s="3">
        <v>22252.9</v>
      </c>
      <c r="C4" s="3">
        <v>22089.8</v>
      </c>
      <c r="D4" s="3">
        <f>B4-C4</f>
        <v>163.10000000000218</v>
      </c>
      <c r="E4" s="3">
        <f t="shared" si="0"/>
        <v>81.550000000001091</v>
      </c>
      <c r="F4" s="3">
        <f t="shared" si="1"/>
        <v>22334.450000000004</v>
      </c>
      <c r="G4" s="3">
        <f t="shared" si="2"/>
        <v>22008.25</v>
      </c>
      <c r="H4" s="3">
        <f t="shared" si="3"/>
        <v>22414.450000000004</v>
      </c>
      <c r="I4" s="3">
        <f t="shared" si="4"/>
        <v>21928.25</v>
      </c>
      <c r="J4" s="3">
        <v>206.1</v>
      </c>
      <c r="K4" s="3">
        <v>279</v>
      </c>
      <c r="L4" s="3">
        <f t="shared" ref="L4:L16" si="5">K4-J4</f>
        <v>72.900000000000006</v>
      </c>
      <c r="M4" s="3">
        <v>189.25</v>
      </c>
      <c r="N4" s="3">
        <v>243.5</v>
      </c>
      <c r="O4" s="3">
        <f t="shared" ref="O4:O16" si="6">N4-M4</f>
        <v>54.25</v>
      </c>
      <c r="P4" s="3" t="s">
        <v>14</v>
      </c>
      <c r="Q4" s="4">
        <f t="shared" ref="Q4:Q13" si="7">IF(P4="P",((L4*25)),((L4*50)))</f>
        <v>3645.0000000000005</v>
      </c>
      <c r="R4" s="3">
        <f>IF(P4="P",((O4*50)),((O4*25)))</f>
        <v>1356.25</v>
      </c>
      <c r="S4" s="6">
        <f>IF(P4="P",((O4*50)+(L4*25)),((L4*50)+(O4*25)))</f>
        <v>5001.25</v>
      </c>
      <c r="T4" s="3">
        <f t="shared" ref="T4:T13" si="8">IF(S4="P",((J4*25)),((J4*50)))</f>
        <v>10305</v>
      </c>
      <c r="U4" s="3">
        <f t="shared" ref="U4:U13" si="9">IF(T4="P",((M4*50)),((M4*25)))</f>
        <v>4731.25</v>
      </c>
      <c r="V4" s="3">
        <f t="shared" ref="V4:V13" si="10">T4+U4</f>
        <v>15036.25</v>
      </c>
    </row>
    <row r="5" spans="1:22" x14ac:dyDescent="0.3">
      <c r="A5" s="2">
        <v>44088</v>
      </c>
      <c r="B5" s="3">
        <v>22820.5</v>
      </c>
      <c r="C5" s="3">
        <v>22658.25</v>
      </c>
      <c r="D5" s="3">
        <f t="shared" ref="D5:D21" si="11">ABS(B5-C5)</f>
        <v>162.25</v>
      </c>
      <c r="E5" s="3">
        <f t="shared" si="0"/>
        <v>81.125</v>
      </c>
      <c r="F5" s="3">
        <f t="shared" si="1"/>
        <v>22901.625</v>
      </c>
      <c r="G5" s="3">
        <f t="shared" si="2"/>
        <v>22577.125</v>
      </c>
      <c r="H5" s="3">
        <f t="shared" si="3"/>
        <v>22981.625</v>
      </c>
      <c r="I5" s="3">
        <f t="shared" si="4"/>
        <v>22497.125</v>
      </c>
      <c r="J5" s="3">
        <v>135.6</v>
      </c>
      <c r="K5" s="3">
        <v>102.2</v>
      </c>
      <c r="L5" s="3">
        <f t="shared" si="5"/>
        <v>-33.399999999999991</v>
      </c>
      <c r="M5" s="3">
        <v>224.4</v>
      </c>
      <c r="N5" s="3">
        <v>407.85</v>
      </c>
      <c r="O5" s="3">
        <f t="shared" si="6"/>
        <v>183.45000000000002</v>
      </c>
      <c r="P5" s="3" t="s">
        <v>15</v>
      </c>
      <c r="Q5" s="4">
        <f t="shared" si="7"/>
        <v>-834.99999999999977</v>
      </c>
      <c r="R5" s="3">
        <f t="shared" ref="R5:R16" si="12">IF(P5="P",((O5*50)),((O5*25)))</f>
        <v>9172.5</v>
      </c>
      <c r="S5" s="6">
        <f t="shared" ref="S5:S16" si="13">IF(P5="P",((O5*50)+(L5*25)),((L5*50)+(O5*25)))</f>
        <v>8337.5</v>
      </c>
      <c r="T5" s="3">
        <f t="shared" si="8"/>
        <v>6780</v>
      </c>
      <c r="U5" s="3">
        <f t="shared" si="9"/>
        <v>5610</v>
      </c>
      <c r="V5" s="3">
        <f t="shared" si="10"/>
        <v>12390</v>
      </c>
    </row>
    <row r="6" spans="1:22" x14ac:dyDescent="0.3">
      <c r="A6" s="2">
        <v>44085</v>
      </c>
      <c r="B6" s="3">
        <v>22652.55</v>
      </c>
      <c r="C6" s="3">
        <v>22443.200000000001</v>
      </c>
      <c r="D6" s="3">
        <f t="shared" si="11"/>
        <v>209.34999999999854</v>
      </c>
      <c r="E6" s="3">
        <f t="shared" si="0"/>
        <v>104.67499999999927</v>
      </c>
      <c r="F6" s="3">
        <f t="shared" si="1"/>
        <v>22757.224999999999</v>
      </c>
      <c r="G6" s="3">
        <f t="shared" si="2"/>
        <v>22338.525000000001</v>
      </c>
      <c r="H6" s="3">
        <f t="shared" si="3"/>
        <v>22837.224999999999</v>
      </c>
      <c r="I6" s="3">
        <f t="shared" si="4"/>
        <v>22258.525000000001</v>
      </c>
      <c r="J6" s="3">
        <v>199.45</v>
      </c>
      <c r="K6" s="3">
        <v>242.4</v>
      </c>
      <c r="L6" s="3">
        <f t="shared" si="5"/>
        <v>42.950000000000017</v>
      </c>
      <c r="M6" s="3">
        <v>207.6</v>
      </c>
      <c r="N6" s="3">
        <v>227.3</v>
      </c>
      <c r="O6" s="3">
        <f t="shared" si="6"/>
        <v>19.700000000000017</v>
      </c>
      <c r="P6" s="4" t="s">
        <v>15</v>
      </c>
      <c r="Q6" s="4">
        <f t="shared" si="7"/>
        <v>1073.7500000000005</v>
      </c>
      <c r="R6" s="3">
        <f t="shared" si="12"/>
        <v>985.00000000000091</v>
      </c>
      <c r="S6" s="6">
        <f t="shared" si="13"/>
        <v>2058.7500000000014</v>
      </c>
      <c r="T6" s="3">
        <f t="shared" si="8"/>
        <v>9972.5</v>
      </c>
      <c r="U6" s="3">
        <f t="shared" si="9"/>
        <v>5190</v>
      </c>
      <c r="V6" s="3">
        <f t="shared" si="10"/>
        <v>15162.5</v>
      </c>
    </row>
    <row r="7" spans="1:22" x14ac:dyDescent="0.3">
      <c r="A7" s="2">
        <v>44084</v>
      </c>
      <c r="B7" s="3">
        <v>22493.4</v>
      </c>
      <c r="C7" s="3">
        <v>22425.7</v>
      </c>
      <c r="D7" s="3">
        <f t="shared" si="11"/>
        <v>67.700000000000728</v>
      </c>
      <c r="E7" s="3">
        <f t="shared" si="0"/>
        <v>33.850000000000364</v>
      </c>
      <c r="F7" s="3">
        <f t="shared" si="1"/>
        <v>22527.25</v>
      </c>
      <c r="G7" s="3">
        <f t="shared" si="2"/>
        <v>22391.85</v>
      </c>
      <c r="H7" s="3">
        <f t="shared" si="3"/>
        <v>22607.25</v>
      </c>
      <c r="I7" s="3">
        <f t="shared" si="4"/>
        <v>22311.85</v>
      </c>
      <c r="J7" s="4">
        <v>364</v>
      </c>
      <c r="K7" s="4">
        <v>440.95</v>
      </c>
      <c r="L7" s="3">
        <f t="shared" si="5"/>
        <v>76.949999999999989</v>
      </c>
      <c r="M7" s="3">
        <v>348.3</v>
      </c>
      <c r="N7" s="3">
        <v>381.65</v>
      </c>
      <c r="O7" s="3">
        <f t="shared" si="6"/>
        <v>33.349999999999966</v>
      </c>
      <c r="P7" s="3" t="s">
        <v>15</v>
      </c>
      <c r="Q7" s="4">
        <f t="shared" si="7"/>
        <v>1923.7499999999998</v>
      </c>
      <c r="R7" s="3">
        <f t="shared" si="12"/>
        <v>1667.4999999999982</v>
      </c>
      <c r="S7" s="6">
        <f t="shared" si="13"/>
        <v>3591.2499999999982</v>
      </c>
      <c r="T7" s="3">
        <f t="shared" si="8"/>
        <v>18200</v>
      </c>
      <c r="U7" s="3">
        <f t="shared" si="9"/>
        <v>8707.5</v>
      </c>
      <c r="V7" s="3">
        <f t="shared" si="10"/>
        <v>26907.5</v>
      </c>
    </row>
    <row r="8" spans="1:22" x14ac:dyDescent="0.3">
      <c r="A8" s="2">
        <v>44091</v>
      </c>
      <c r="B8" s="4">
        <v>22418.25</v>
      </c>
      <c r="C8" s="4">
        <v>22345</v>
      </c>
      <c r="D8" s="3">
        <f t="shared" si="11"/>
        <v>73.25</v>
      </c>
      <c r="E8" s="3">
        <f t="shared" si="0"/>
        <v>36.625</v>
      </c>
      <c r="F8" s="3">
        <f t="shared" si="1"/>
        <v>22454.875</v>
      </c>
      <c r="G8" s="3">
        <f t="shared" si="2"/>
        <v>22308.375</v>
      </c>
      <c r="H8" s="3">
        <f t="shared" si="3"/>
        <v>22534.875</v>
      </c>
      <c r="I8" s="3">
        <f t="shared" si="4"/>
        <v>22228.375</v>
      </c>
      <c r="J8" s="4">
        <v>384</v>
      </c>
      <c r="K8" s="4">
        <v>431</v>
      </c>
      <c r="L8" s="4">
        <f t="shared" si="5"/>
        <v>47</v>
      </c>
      <c r="M8" s="4">
        <v>289</v>
      </c>
      <c r="N8" s="4">
        <v>352.95</v>
      </c>
      <c r="O8" s="4">
        <f t="shared" si="6"/>
        <v>63.949999999999989</v>
      </c>
      <c r="P8" s="4" t="s">
        <v>14</v>
      </c>
      <c r="Q8" s="4">
        <f t="shared" si="7"/>
        <v>2350</v>
      </c>
      <c r="R8" s="3">
        <f t="shared" si="12"/>
        <v>1598.7499999999998</v>
      </c>
      <c r="S8" s="6">
        <f t="shared" si="13"/>
        <v>3948.75</v>
      </c>
      <c r="T8" s="4">
        <f t="shared" si="8"/>
        <v>19200</v>
      </c>
      <c r="U8" s="4">
        <f t="shared" si="9"/>
        <v>7225</v>
      </c>
      <c r="V8" s="4">
        <f t="shared" si="10"/>
        <v>26425</v>
      </c>
    </row>
    <row r="9" spans="1:22" x14ac:dyDescent="0.3">
      <c r="A9" s="2">
        <v>44092</v>
      </c>
      <c r="B9" s="4">
        <v>22503.200000000001</v>
      </c>
      <c r="C9" s="4">
        <v>22391.35</v>
      </c>
      <c r="D9" s="4">
        <f t="shared" si="11"/>
        <v>111.85000000000218</v>
      </c>
      <c r="E9" s="4">
        <f t="shared" si="0"/>
        <v>55.925000000001091</v>
      </c>
      <c r="F9" s="4">
        <f t="shared" si="1"/>
        <v>22559.125</v>
      </c>
      <c r="G9" s="4">
        <f t="shared" si="2"/>
        <v>22335.424999999996</v>
      </c>
      <c r="H9" s="4">
        <f t="shared" si="3"/>
        <v>22639.125</v>
      </c>
      <c r="I9" s="4">
        <f t="shared" si="4"/>
        <v>22255.424999999996</v>
      </c>
      <c r="J9" s="3">
        <v>297</v>
      </c>
      <c r="K9" s="4">
        <v>319.75</v>
      </c>
      <c r="L9" s="4">
        <f t="shared" si="5"/>
        <v>22.75</v>
      </c>
      <c r="M9" s="3">
        <v>297</v>
      </c>
      <c r="N9" s="4">
        <v>586</v>
      </c>
      <c r="O9" s="4">
        <f>N9-M9</f>
        <v>289</v>
      </c>
      <c r="P9" s="4" t="s">
        <v>15</v>
      </c>
      <c r="Q9" s="4">
        <f t="shared" si="7"/>
        <v>568.75</v>
      </c>
      <c r="R9" s="3">
        <f t="shared" si="12"/>
        <v>14450</v>
      </c>
      <c r="S9" s="6">
        <f t="shared" si="13"/>
        <v>15018.75</v>
      </c>
      <c r="T9" s="4">
        <f t="shared" si="8"/>
        <v>14850</v>
      </c>
      <c r="U9" s="4">
        <f t="shared" si="9"/>
        <v>7425</v>
      </c>
      <c r="V9" s="4">
        <f t="shared" si="10"/>
        <v>22275</v>
      </c>
    </row>
    <row r="10" spans="1:22" x14ac:dyDescent="0.3">
      <c r="A10" s="2">
        <v>44095</v>
      </c>
      <c r="B10" s="4">
        <v>22091.599999999999</v>
      </c>
      <c r="C10" s="4">
        <v>21939.3</v>
      </c>
      <c r="D10" s="4">
        <f t="shared" si="11"/>
        <v>152.29999999999927</v>
      </c>
      <c r="E10" s="4">
        <f t="shared" si="0"/>
        <v>76.149999999999636</v>
      </c>
      <c r="F10" s="4">
        <f t="shared" si="1"/>
        <v>22167.75</v>
      </c>
      <c r="G10" s="4">
        <f t="shared" si="2"/>
        <v>21863.15</v>
      </c>
      <c r="H10" s="4">
        <f t="shared" si="3"/>
        <v>22247.75</v>
      </c>
      <c r="I10" s="4">
        <f t="shared" si="4"/>
        <v>21783.15</v>
      </c>
      <c r="J10" s="4">
        <v>187.8</v>
      </c>
      <c r="K10" s="4">
        <v>103</v>
      </c>
      <c r="L10" s="4">
        <f t="shared" si="5"/>
        <v>-84.800000000000011</v>
      </c>
      <c r="M10" s="4">
        <v>248</v>
      </c>
      <c r="N10" s="4">
        <v>483</v>
      </c>
      <c r="O10" s="4">
        <f t="shared" si="6"/>
        <v>235</v>
      </c>
      <c r="P10" s="4" t="s">
        <v>15</v>
      </c>
      <c r="Q10" s="4">
        <f t="shared" si="7"/>
        <v>-2120.0000000000005</v>
      </c>
      <c r="R10" s="3">
        <f t="shared" si="12"/>
        <v>11750</v>
      </c>
      <c r="S10" s="6">
        <f t="shared" si="13"/>
        <v>9630</v>
      </c>
      <c r="T10" s="4">
        <f t="shared" si="8"/>
        <v>9390</v>
      </c>
      <c r="U10" s="4">
        <f t="shared" si="9"/>
        <v>6200</v>
      </c>
      <c r="V10" s="4">
        <f t="shared" si="10"/>
        <v>15590</v>
      </c>
    </row>
    <row r="11" spans="1:22" x14ac:dyDescent="0.3">
      <c r="A11" s="2">
        <v>44096</v>
      </c>
      <c r="B11" s="4">
        <v>21453.65</v>
      </c>
      <c r="C11" s="4">
        <v>21287.5</v>
      </c>
      <c r="D11" s="4">
        <f t="shared" si="11"/>
        <v>166.15000000000146</v>
      </c>
      <c r="E11" s="4">
        <f t="shared" si="0"/>
        <v>83.075000000000728</v>
      </c>
      <c r="F11" s="4">
        <f t="shared" si="1"/>
        <v>21536.725000000002</v>
      </c>
      <c r="G11" s="4">
        <f t="shared" si="2"/>
        <v>21204.424999999999</v>
      </c>
      <c r="H11" s="4">
        <f t="shared" si="3"/>
        <v>21616.725000000002</v>
      </c>
      <c r="I11" s="4">
        <f t="shared" si="4"/>
        <v>21124.424999999999</v>
      </c>
      <c r="J11" s="4">
        <v>138</v>
      </c>
      <c r="K11" s="4">
        <v>212.15</v>
      </c>
      <c r="L11" s="4">
        <f t="shared" si="5"/>
        <v>74.150000000000006</v>
      </c>
      <c r="M11" s="4">
        <v>260.55</v>
      </c>
      <c r="N11" s="4">
        <v>300</v>
      </c>
      <c r="O11" s="4">
        <f t="shared" si="6"/>
        <v>39.449999999999989</v>
      </c>
      <c r="P11" s="4" t="s">
        <v>15</v>
      </c>
      <c r="Q11" s="4">
        <f t="shared" si="7"/>
        <v>1853.7500000000002</v>
      </c>
      <c r="R11" s="3">
        <f t="shared" si="12"/>
        <v>1972.4999999999995</v>
      </c>
      <c r="S11" s="6">
        <f t="shared" si="13"/>
        <v>3826.25</v>
      </c>
      <c r="T11" s="4">
        <f t="shared" si="8"/>
        <v>6900</v>
      </c>
      <c r="U11" s="4">
        <f t="shared" si="9"/>
        <v>6513.75</v>
      </c>
      <c r="V11" s="4">
        <f t="shared" si="10"/>
        <v>13413.75</v>
      </c>
    </row>
    <row r="12" spans="1:22" x14ac:dyDescent="0.3">
      <c r="A12" s="2">
        <v>44097</v>
      </c>
      <c r="B12" s="4">
        <v>21362.25</v>
      </c>
      <c r="C12" s="4">
        <v>21295.65</v>
      </c>
      <c r="D12" s="4">
        <f t="shared" si="11"/>
        <v>66.599999999998545</v>
      </c>
      <c r="E12" s="4">
        <f t="shared" si="0"/>
        <v>33.299999999999272</v>
      </c>
      <c r="F12" s="4">
        <f t="shared" si="1"/>
        <v>21395.55</v>
      </c>
      <c r="G12" s="4">
        <f t="shared" si="2"/>
        <v>21262.350000000002</v>
      </c>
      <c r="H12" s="4">
        <f t="shared" si="3"/>
        <v>21475.55</v>
      </c>
      <c r="I12" s="4">
        <f t="shared" si="4"/>
        <v>21182.350000000002</v>
      </c>
      <c r="J12" s="4">
        <v>142</v>
      </c>
      <c r="K12" s="4">
        <v>89</v>
      </c>
      <c r="L12" s="4">
        <f t="shared" si="5"/>
        <v>-53</v>
      </c>
      <c r="M12" s="4">
        <v>139.5</v>
      </c>
      <c r="N12" s="4">
        <v>306</v>
      </c>
      <c r="O12" s="4">
        <f t="shared" si="6"/>
        <v>166.5</v>
      </c>
      <c r="P12" s="4" t="s">
        <v>15</v>
      </c>
      <c r="Q12" s="4">
        <f t="shared" si="7"/>
        <v>-1325</v>
      </c>
      <c r="R12" s="3">
        <f t="shared" si="12"/>
        <v>8325</v>
      </c>
      <c r="S12" s="6">
        <f t="shared" si="13"/>
        <v>7000</v>
      </c>
      <c r="T12" s="4">
        <f t="shared" si="8"/>
        <v>7100</v>
      </c>
      <c r="U12" s="4">
        <f t="shared" si="9"/>
        <v>3487.5</v>
      </c>
      <c r="V12" s="4">
        <f t="shared" si="10"/>
        <v>10587.5</v>
      </c>
    </row>
    <row r="13" spans="1:22" x14ac:dyDescent="0.3">
      <c r="A13" s="7">
        <v>44098</v>
      </c>
      <c r="B13" s="4">
        <v>20974.9</v>
      </c>
      <c r="C13" s="4">
        <v>20914</v>
      </c>
      <c r="D13" s="4">
        <f t="shared" si="11"/>
        <v>60.900000000001455</v>
      </c>
      <c r="E13" s="4">
        <f t="shared" si="0"/>
        <v>30.450000000000728</v>
      </c>
      <c r="F13" s="4">
        <f t="shared" si="1"/>
        <v>21005.350000000002</v>
      </c>
      <c r="G13" s="4">
        <f t="shared" si="2"/>
        <v>20883.55</v>
      </c>
      <c r="H13" s="4">
        <f t="shared" si="3"/>
        <v>21085.350000000002</v>
      </c>
      <c r="I13" s="4">
        <f t="shared" si="4"/>
        <v>20803.55</v>
      </c>
      <c r="J13" s="4">
        <v>343.5</v>
      </c>
      <c r="K13" s="4">
        <v>360</v>
      </c>
      <c r="L13" s="4">
        <f t="shared" si="5"/>
        <v>16.5</v>
      </c>
      <c r="M13" s="4">
        <v>403.85</v>
      </c>
      <c r="N13" s="4">
        <v>600</v>
      </c>
      <c r="O13" s="4">
        <f t="shared" si="6"/>
        <v>196.14999999999998</v>
      </c>
      <c r="P13" s="4" t="s">
        <v>15</v>
      </c>
      <c r="Q13" s="4">
        <f t="shared" si="7"/>
        <v>412.5</v>
      </c>
      <c r="R13" s="4">
        <f t="shared" si="12"/>
        <v>9807.4999999999982</v>
      </c>
      <c r="S13" s="6">
        <f t="shared" si="13"/>
        <v>10219.999999999998</v>
      </c>
      <c r="T13" s="4">
        <f t="shared" si="8"/>
        <v>17175</v>
      </c>
      <c r="U13" s="4">
        <f t="shared" si="9"/>
        <v>10096.25</v>
      </c>
      <c r="V13" s="4">
        <f t="shared" si="10"/>
        <v>27271.25</v>
      </c>
    </row>
    <row r="14" spans="1:22" x14ac:dyDescent="0.3">
      <c r="A14" s="7">
        <v>44099</v>
      </c>
      <c r="B14" s="4">
        <v>20731.3</v>
      </c>
      <c r="C14" s="4">
        <v>20602.05</v>
      </c>
      <c r="D14" s="4">
        <f t="shared" si="11"/>
        <v>129.25</v>
      </c>
      <c r="E14" s="4">
        <f t="shared" si="0"/>
        <v>64.625</v>
      </c>
      <c r="F14" s="4">
        <f t="shared" si="1"/>
        <v>20795.924999999999</v>
      </c>
      <c r="G14" s="4">
        <f t="shared" si="2"/>
        <v>20537.424999999999</v>
      </c>
      <c r="H14" s="4">
        <f t="shared" si="3"/>
        <v>20875.924999999999</v>
      </c>
      <c r="I14" s="4">
        <f t="shared" si="4"/>
        <v>20457.424999999999</v>
      </c>
      <c r="J14" s="4">
        <v>216.16</v>
      </c>
      <c r="K14" s="4">
        <v>386</v>
      </c>
      <c r="L14" s="4">
        <f t="shared" si="5"/>
        <v>169.84</v>
      </c>
      <c r="M14" s="4">
        <v>351.7</v>
      </c>
      <c r="N14" s="4">
        <v>280</v>
      </c>
      <c r="O14" s="4">
        <f t="shared" si="6"/>
        <v>-71.699999999999989</v>
      </c>
      <c r="P14" s="4" t="s">
        <v>15</v>
      </c>
      <c r="Q14" s="4">
        <f>IF(P14="P",((L14*25)),((L14*50)))</f>
        <v>4246</v>
      </c>
      <c r="R14" s="4">
        <f t="shared" si="12"/>
        <v>-3584.9999999999995</v>
      </c>
      <c r="S14" s="6">
        <f t="shared" si="13"/>
        <v>661.00000000000045</v>
      </c>
      <c r="T14" s="4">
        <f>IF(S14="P",((J14*25)),((J14*50)))</f>
        <v>10808</v>
      </c>
      <c r="U14" s="4">
        <f>IF(T14="P",((M14*50)),((M14*25)))</f>
        <v>8792.5</v>
      </c>
      <c r="V14" s="4">
        <f>T14+U14</f>
        <v>19600.5</v>
      </c>
    </row>
    <row r="15" spans="1:22" x14ac:dyDescent="0.3">
      <c r="A15" s="7">
        <v>44104</v>
      </c>
      <c r="B15" s="4">
        <v>21438.1</v>
      </c>
      <c r="C15" s="4">
        <v>21250</v>
      </c>
      <c r="D15" s="4">
        <f t="shared" si="11"/>
        <v>188.09999999999854</v>
      </c>
      <c r="E15" s="4">
        <f t="shared" si="0"/>
        <v>94.049999999999272</v>
      </c>
      <c r="F15" s="4">
        <f t="shared" si="1"/>
        <v>21532.149999999998</v>
      </c>
      <c r="G15" s="4">
        <f t="shared" si="2"/>
        <v>21155.95</v>
      </c>
      <c r="H15" s="4">
        <f t="shared" si="3"/>
        <v>21612.149999999998</v>
      </c>
      <c r="I15" s="4">
        <f t="shared" si="4"/>
        <v>21075.95</v>
      </c>
      <c r="J15" s="4">
        <v>37.15</v>
      </c>
      <c r="K15" s="4">
        <v>101</v>
      </c>
      <c r="L15" s="4">
        <f t="shared" si="5"/>
        <v>63.85</v>
      </c>
      <c r="M15" s="4">
        <v>121.8</v>
      </c>
      <c r="N15" s="4">
        <v>85</v>
      </c>
      <c r="O15" s="4">
        <f t="shared" si="6"/>
        <v>-36.799999999999997</v>
      </c>
      <c r="P15" s="4" t="s">
        <v>15</v>
      </c>
      <c r="Q15" s="4">
        <f>IF(P15="P",((L15*25)),((L15*50)))</f>
        <v>1596.25</v>
      </c>
      <c r="R15" s="4">
        <f t="shared" si="12"/>
        <v>-1839.9999999999998</v>
      </c>
      <c r="S15" s="6">
        <f t="shared" si="13"/>
        <v>-243.74999999999977</v>
      </c>
      <c r="T15" s="4">
        <f>IF(S15="P",((J15*25)),((J15*50)))</f>
        <v>1857.5</v>
      </c>
      <c r="U15" s="4">
        <f>IF(T15="P",((M15*50)),((M15*25)))</f>
        <v>3045</v>
      </c>
      <c r="V15" s="4">
        <f>T15+U15</f>
        <v>4902.5</v>
      </c>
    </row>
    <row r="16" spans="1:22" x14ac:dyDescent="0.3">
      <c r="A16" s="7">
        <v>44105</v>
      </c>
      <c r="B16" s="4">
        <v>21816</v>
      </c>
      <c r="C16" s="4">
        <v>21676</v>
      </c>
      <c r="D16" s="4">
        <f t="shared" si="11"/>
        <v>140</v>
      </c>
      <c r="E16" s="4">
        <f t="shared" si="0"/>
        <v>70</v>
      </c>
      <c r="F16" s="4">
        <f t="shared" si="1"/>
        <v>21886</v>
      </c>
      <c r="G16" s="4">
        <f t="shared" si="2"/>
        <v>21606</v>
      </c>
      <c r="H16" s="4">
        <f t="shared" si="3"/>
        <v>21966</v>
      </c>
      <c r="I16" s="4">
        <f t="shared" si="4"/>
        <v>21526</v>
      </c>
      <c r="J16" s="4">
        <v>285.60000000000002</v>
      </c>
      <c r="K16" s="4">
        <v>436</v>
      </c>
      <c r="L16" s="4">
        <f t="shared" si="5"/>
        <v>150.39999999999998</v>
      </c>
      <c r="M16" s="4">
        <v>211.85</v>
      </c>
      <c r="N16" s="4">
        <v>142</v>
      </c>
      <c r="O16" s="4">
        <f t="shared" si="6"/>
        <v>-69.849999999999994</v>
      </c>
      <c r="P16" s="4" t="s">
        <v>14</v>
      </c>
      <c r="Q16" s="4">
        <f>IF(P16="P",((L16*25)),((L16*50)))</f>
        <v>7519.9999999999991</v>
      </c>
      <c r="R16" s="4">
        <f t="shared" si="12"/>
        <v>-1746.2499999999998</v>
      </c>
      <c r="S16" s="6">
        <f t="shared" si="13"/>
        <v>5773.7499999999991</v>
      </c>
      <c r="T16" s="4">
        <f>IF(S16="P",((J16*25)),((J16*50)))</f>
        <v>14280.000000000002</v>
      </c>
      <c r="U16" s="4">
        <f>IF(T16="P",((M16*50)),((M16*25)))</f>
        <v>5296.25</v>
      </c>
      <c r="V16" s="4">
        <f>T16+U16</f>
        <v>19576.25</v>
      </c>
    </row>
    <row r="17" spans="1:22" x14ac:dyDescent="0.3">
      <c r="A17" s="7">
        <v>44102</v>
      </c>
      <c r="B17" s="4">
        <v>21185</v>
      </c>
      <c r="C17" s="4">
        <v>21050</v>
      </c>
      <c r="D17" s="4">
        <f t="shared" si="11"/>
        <v>135</v>
      </c>
      <c r="E17" s="4">
        <f t="shared" si="0"/>
        <v>67.5</v>
      </c>
      <c r="F17" s="4">
        <f t="shared" si="1"/>
        <v>21252.5</v>
      </c>
      <c r="G17" s="4">
        <f t="shared" si="2"/>
        <v>20982.5</v>
      </c>
      <c r="H17" s="4">
        <f t="shared" si="3"/>
        <v>21332.5</v>
      </c>
      <c r="I17" s="4">
        <f t="shared" si="4"/>
        <v>20902.5</v>
      </c>
      <c r="P17" s="4" t="s">
        <v>14</v>
      </c>
    </row>
    <row r="18" spans="1:22" x14ac:dyDescent="0.3">
      <c r="A18" s="7">
        <v>44109</v>
      </c>
      <c r="B18" s="4">
        <v>22639.3</v>
      </c>
      <c r="C18" s="4">
        <v>22319.5</v>
      </c>
      <c r="D18" s="4">
        <f t="shared" si="11"/>
        <v>319.79999999999927</v>
      </c>
      <c r="E18" s="4">
        <f t="shared" si="0"/>
        <v>159.89999999999964</v>
      </c>
      <c r="F18" s="4">
        <f t="shared" si="1"/>
        <v>22799.199999999997</v>
      </c>
      <c r="G18" s="4">
        <f t="shared" si="2"/>
        <v>22159.599999999999</v>
      </c>
      <c r="H18" s="4">
        <f t="shared" si="3"/>
        <v>22879.199999999997</v>
      </c>
      <c r="I18" s="4">
        <f t="shared" si="4"/>
        <v>22079.599999999999</v>
      </c>
    </row>
    <row r="19" spans="1:22" x14ac:dyDescent="0.3">
      <c r="A19" s="7">
        <v>44110</v>
      </c>
      <c r="B19" s="4">
        <v>22834</v>
      </c>
      <c r="C19" s="4">
        <v>22676</v>
      </c>
      <c r="D19" s="4">
        <f t="shared" si="11"/>
        <v>158</v>
      </c>
      <c r="E19" s="4">
        <f t="shared" si="0"/>
        <v>79</v>
      </c>
      <c r="F19" s="4">
        <f t="shared" si="1"/>
        <v>22913</v>
      </c>
      <c r="G19" s="4">
        <f t="shared" si="2"/>
        <v>22597</v>
      </c>
      <c r="H19" s="4">
        <f t="shared" si="3"/>
        <v>22993</v>
      </c>
      <c r="I19" s="4">
        <f t="shared" si="4"/>
        <v>22517</v>
      </c>
      <c r="J19" s="4">
        <v>141.4</v>
      </c>
      <c r="K19" s="4">
        <v>220</v>
      </c>
      <c r="L19" s="4">
        <f>K19-J19</f>
        <v>78.599999999999994</v>
      </c>
      <c r="M19" s="4">
        <v>244.1</v>
      </c>
      <c r="N19" s="4">
        <v>100</v>
      </c>
      <c r="O19" s="4">
        <f>N19-M19</f>
        <v>-144.1</v>
      </c>
      <c r="P19" s="4" t="s">
        <v>15</v>
      </c>
      <c r="Q19" s="4">
        <f>IF(P19="P",((L19*25)),((L19*50)))</f>
        <v>1964.9999999999998</v>
      </c>
      <c r="R19" s="4">
        <f>IF(P19="P",((O19*50)),((O19*25)))</f>
        <v>-7205</v>
      </c>
      <c r="S19" s="6">
        <f>IF(P19="P",((O19*50)+(L19*25)),((L19*50)+(O19*25)))</f>
        <v>-5240</v>
      </c>
      <c r="T19" s="4">
        <f>IF(S19="P",((J19*25)),((J19*50)))</f>
        <v>7070</v>
      </c>
      <c r="U19" s="4">
        <f>IF(T19="P",((M19*50)),((M19*25)))</f>
        <v>6102.5</v>
      </c>
      <c r="V19" s="4">
        <f>T19+U19</f>
        <v>13172.5</v>
      </c>
    </row>
    <row r="20" spans="1:22" x14ac:dyDescent="0.3">
      <c r="A20" s="7">
        <v>44111</v>
      </c>
      <c r="B20" s="4">
        <v>22886.9</v>
      </c>
      <c r="C20" s="4">
        <v>22694.85</v>
      </c>
      <c r="D20" s="4">
        <f t="shared" si="11"/>
        <v>192.05000000000291</v>
      </c>
      <c r="E20" s="4">
        <f t="shared" si="0"/>
        <v>96.025000000001455</v>
      </c>
      <c r="F20" s="4">
        <f t="shared" si="1"/>
        <v>22982.925000000003</v>
      </c>
      <c r="G20" s="4">
        <f t="shared" si="2"/>
        <v>22598.824999999997</v>
      </c>
      <c r="H20" s="4">
        <f t="shared" si="3"/>
        <v>23062.925000000003</v>
      </c>
      <c r="I20" s="4">
        <f t="shared" si="4"/>
        <v>22518.824999999997</v>
      </c>
      <c r="J20" s="4"/>
      <c r="K20" s="4"/>
      <c r="L20" s="4"/>
      <c r="M20" s="4"/>
      <c r="N20" s="4"/>
      <c r="O20" s="4"/>
      <c r="P20" s="4"/>
      <c r="Q20" s="4">
        <f>IF(P20="P",((L20*25)),((L20*50)))</f>
        <v>0</v>
      </c>
      <c r="R20" s="4">
        <f>IF(P20="P",((O20*50)),((O20*25)))</f>
        <v>0</v>
      </c>
      <c r="S20" s="6">
        <f>IF(P20="P",((O20*50)+(L20*25)),((L20*50)+(O20*25)))</f>
        <v>0</v>
      </c>
      <c r="T20" s="4">
        <f>IF(S20="P",((J20*25)),((J20*50)))</f>
        <v>0</v>
      </c>
      <c r="U20" s="4">
        <f>IF(T20="P",((M20*50)),((M20*25)))</f>
        <v>0</v>
      </c>
      <c r="V20" s="4">
        <f>T20+U20</f>
        <v>0</v>
      </c>
    </row>
    <row r="21" spans="1:22" x14ac:dyDescent="0.3">
      <c r="A21" s="7">
        <v>44113</v>
      </c>
      <c r="B21" s="4">
        <v>23350.75</v>
      </c>
      <c r="C21" s="4">
        <v>23250.95</v>
      </c>
      <c r="D21" s="4">
        <f t="shared" si="11"/>
        <v>99.799999999999272</v>
      </c>
      <c r="E21" s="4">
        <f t="shared" si="0"/>
        <v>49.899999999999636</v>
      </c>
      <c r="F21" s="4">
        <f t="shared" si="1"/>
        <v>23400.65</v>
      </c>
      <c r="G21" s="4">
        <f t="shared" si="2"/>
        <v>23201.050000000003</v>
      </c>
      <c r="H21" s="4">
        <f t="shared" si="3"/>
        <v>23480.65</v>
      </c>
      <c r="I21" s="4">
        <f>G21-80</f>
        <v>23121.050000000003</v>
      </c>
      <c r="J21" s="1">
        <v>522.65</v>
      </c>
      <c r="K21" s="1">
        <v>890</v>
      </c>
      <c r="L21" s="4">
        <f>K21-J21</f>
        <v>367.35</v>
      </c>
      <c r="M21" s="1">
        <v>633</v>
      </c>
      <c r="N21" s="1">
        <v>570</v>
      </c>
      <c r="O21" s="4">
        <f>N21-M21</f>
        <v>-63</v>
      </c>
      <c r="P21" s="4" t="s">
        <v>15</v>
      </c>
      <c r="Q21" s="4">
        <f>IF(P21="P",((L21*25)),((L21*50)))</f>
        <v>9183.75</v>
      </c>
      <c r="R21" s="4">
        <f>IF(P21="P",((O21*50)),((O21*25)))</f>
        <v>-3150</v>
      </c>
      <c r="S21" s="6">
        <f>IF(P21="P",((O21*50)+(L21*25)),((L21*50)+(O21*25)))</f>
        <v>6033.75</v>
      </c>
      <c r="T21" s="4">
        <f>IF(S21="P",((J21*25)),((J21*50)))</f>
        <v>26132.5</v>
      </c>
      <c r="U21" s="4">
        <f>IF(T21="P",((M21*50)),((M21*25)))</f>
        <v>15825</v>
      </c>
      <c r="V21" s="4">
        <f>T21+U21</f>
        <v>41957.5</v>
      </c>
    </row>
    <row r="22" spans="1:22" x14ac:dyDescent="0.3">
      <c r="A22" s="7">
        <v>44147</v>
      </c>
      <c r="B22" s="4">
        <v>28656</v>
      </c>
      <c r="C22" s="4">
        <v>28550</v>
      </c>
      <c r="D22" s="4">
        <f>ABS(B22-C22)</f>
        <v>106</v>
      </c>
      <c r="E22" s="4">
        <f>D22/2</f>
        <v>53</v>
      </c>
      <c r="F22" s="4">
        <f>B22+E22</f>
        <v>28709</v>
      </c>
      <c r="G22" s="4">
        <f>C22-E22</f>
        <v>28497</v>
      </c>
      <c r="H22" s="4">
        <f>F22+80</f>
        <v>28789</v>
      </c>
      <c r="I22" s="4">
        <f>G22-80</f>
        <v>28417</v>
      </c>
      <c r="J22" s="1">
        <v>713</v>
      </c>
      <c r="K22" s="1">
        <v>630</v>
      </c>
      <c r="L22" s="4">
        <f>K22-J22</f>
        <v>-83</v>
      </c>
      <c r="M22" s="1">
        <v>762</v>
      </c>
      <c r="N22" s="1">
        <v>846</v>
      </c>
      <c r="O22" s="4">
        <f>N22-M22</f>
        <v>84</v>
      </c>
      <c r="P22" s="4" t="s">
        <v>15</v>
      </c>
      <c r="Q22" s="4">
        <f>IF(P22="P",((L22*25)),((L22*50)))</f>
        <v>-2075</v>
      </c>
      <c r="R22" s="4">
        <f>IF(P22="P",((O22*50)),((O22*25)))</f>
        <v>4200</v>
      </c>
      <c r="S22" s="6">
        <f>IF(P22="P",((O22*50)+(L22*25)),((L22*50)+(O22*25)))</f>
        <v>2125</v>
      </c>
      <c r="T22" s="4">
        <f>IF(S22="P",((J22*25)),((J22*50)))</f>
        <v>35650</v>
      </c>
      <c r="U22" s="4">
        <f>IF(T22="P",((M22*50)),((M22*25)))</f>
        <v>19050</v>
      </c>
      <c r="V22" s="4">
        <f>T22+U22</f>
        <v>54700</v>
      </c>
    </row>
    <row r="23" spans="1:22" x14ac:dyDescent="0.3">
      <c r="A23" s="7">
        <v>44147</v>
      </c>
      <c r="B23" s="4">
        <v>28656</v>
      </c>
      <c r="C23" s="4">
        <v>28550</v>
      </c>
      <c r="D23" s="4">
        <f>ABS(B23-C23)</f>
        <v>106</v>
      </c>
      <c r="E23" s="4">
        <f>D23/2</f>
        <v>53</v>
      </c>
      <c r="F23" s="4">
        <f>B23+E23</f>
        <v>28709</v>
      </c>
      <c r="G23" s="4">
        <f>C23-E23</f>
        <v>28497</v>
      </c>
      <c r="H23" s="4">
        <f>F23+80</f>
        <v>28789</v>
      </c>
      <c r="I23" s="4">
        <f>G23-80</f>
        <v>28417</v>
      </c>
      <c r="J23" s="1">
        <v>544.29999999999995</v>
      </c>
      <c r="K23" s="1">
        <v>499.25</v>
      </c>
      <c r="L23" s="4">
        <f>K23-J23</f>
        <v>-45.049999999999955</v>
      </c>
      <c r="M23" s="1">
        <v>566.25</v>
      </c>
      <c r="N23" s="1">
        <v>611.45000000000005</v>
      </c>
      <c r="O23" s="4">
        <f>N23-M23</f>
        <v>45.200000000000045</v>
      </c>
      <c r="P23" s="3" t="s">
        <v>15</v>
      </c>
      <c r="Q23" s="4">
        <f>IF(P23="P",((L23*25)),((L23*50)))</f>
        <v>-1126.2499999999989</v>
      </c>
      <c r="R23" s="4">
        <f>IF(P23="P",((O23*50)),((O23*25)))</f>
        <v>2260.0000000000023</v>
      </c>
      <c r="S23" s="6">
        <f>IF(P23="P",((O23*50)+(L23*25)),((L23*50)+(O23*25)))</f>
        <v>1133.7500000000034</v>
      </c>
      <c r="T23" s="4">
        <f>IF(S23="P",((J23*25)),((J23*50)))</f>
        <v>27214.999999999996</v>
      </c>
      <c r="U23" s="4">
        <f>IF(T23="P",((M23*50)),((M23*25)))</f>
        <v>14156.25</v>
      </c>
      <c r="V23" s="4">
        <f>T23+U23</f>
        <v>41371.25</v>
      </c>
    </row>
    <row r="24" spans="1:22" x14ac:dyDescent="0.3">
      <c r="A24" s="7">
        <v>44148</v>
      </c>
      <c r="B24" s="1">
        <v>28127</v>
      </c>
      <c r="C24" s="1">
        <v>27862</v>
      </c>
      <c r="D24" s="4">
        <f>ABS(B24-C24)</f>
        <v>265</v>
      </c>
      <c r="E24" s="4">
        <f>D24/2</f>
        <v>132.5</v>
      </c>
      <c r="F24" s="4">
        <f>B24+E24</f>
        <v>28259.5</v>
      </c>
      <c r="G24" s="4">
        <f>C24-E24</f>
        <v>27729.5</v>
      </c>
      <c r="H24" s="4">
        <f>F24+80</f>
        <v>28339.5</v>
      </c>
      <c r="I24" s="4">
        <f>G24-80</f>
        <v>27649.5</v>
      </c>
      <c r="J24" s="1">
        <v>456.75</v>
      </c>
      <c r="K24" s="1">
        <v>530</v>
      </c>
      <c r="L24" s="4">
        <f>K24-J24</f>
        <v>73.25</v>
      </c>
      <c r="M24" s="1">
        <v>241</v>
      </c>
      <c r="N24" s="1">
        <v>220</v>
      </c>
      <c r="O24" s="4">
        <f>N24-M24</f>
        <v>-21</v>
      </c>
      <c r="P24" s="3" t="s">
        <v>14</v>
      </c>
      <c r="Q24" s="4">
        <f>IF(P24="P",((L24*25)),((L24*50)))</f>
        <v>3662.5</v>
      </c>
      <c r="R24" s="4">
        <f>IF(P24="P",((O24*50)),((O24*25)))</f>
        <v>-525</v>
      </c>
      <c r="S24" s="6">
        <f>IF(P24="P",((O24*50)+(L24*25)),((L24*50)+(O24*25)))</f>
        <v>3137.5</v>
      </c>
      <c r="T24" s="4">
        <f>IF(S24="P",((J24*25)),((J24*50)))</f>
        <v>22837.5</v>
      </c>
      <c r="U24" s="4">
        <f>IF(T24="P",((M24*50)),((M24*25)))</f>
        <v>6025</v>
      </c>
      <c r="V24" s="4">
        <f>T24+U24</f>
        <v>28862.5</v>
      </c>
    </row>
    <row r="25" spans="1:22" x14ac:dyDescent="0.3">
      <c r="A25" s="7">
        <v>44152</v>
      </c>
      <c r="B25" s="1">
        <v>28863</v>
      </c>
      <c r="C25" s="1">
        <v>28738</v>
      </c>
      <c r="D25" s="4">
        <f>ABS(B25-C25)</f>
        <v>125</v>
      </c>
      <c r="E25" s="4">
        <f>D25/2</f>
        <v>62.5</v>
      </c>
      <c r="F25" s="4">
        <f>B25+E25</f>
        <v>28925.5</v>
      </c>
      <c r="G25" s="4">
        <f>C25-E25</f>
        <v>28675.5</v>
      </c>
      <c r="H25" s="4">
        <f>F25+80</f>
        <v>29005.5</v>
      </c>
      <c r="I25" s="4">
        <f>G25-80</f>
        <v>28595.5</v>
      </c>
      <c r="J25" s="1">
        <v>328</v>
      </c>
      <c r="K25" s="1">
        <v>363</v>
      </c>
      <c r="L25" s="4">
        <f>K25-J25</f>
        <v>35</v>
      </c>
      <c r="M25" s="1">
        <v>222</v>
      </c>
      <c r="N25" s="1">
        <v>264</v>
      </c>
      <c r="O25" s="4">
        <f>N25-M25</f>
        <v>42</v>
      </c>
      <c r="P25" s="3" t="s">
        <v>14</v>
      </c>
      <c r="Q25" s="4">
        <f>IF(P25="P",((L25*25)),((L25*50)))</f>
        <v>1750</v>
      </c>
      <c r="R25" s="4">
        <f>IF(P25="P",((O25*50)),((O25*25)))</f>
        <v>1050</v>
      </c>
      <c r="S25" s="6">
        <f>IF(P25="P",((O25*50)+(L25*25)),((L25*50)+(O25*25)))</f>
        <v>2800</v>
      </c>
      <c r="T25" s="4">
        <f>IF(S25="P",((J25*25)),((J25*50)))</f>
        <v>16400</v>
      </c>
      <c r="U25" s="4">
        <f>IF(T25="P",((M25*50)),((M25*25)))</f>
        <v>5550</v>
      </c>
      <c r="V25" s="4">
        <f>T25+U25</f>
        <v>21950</v>
      </c>
    </row>
  </sheetData>
  <mergeCells count="2">
    <mergeCell ref="J1:L1"/>
    <mergeCell ref="M1:O1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D08B7-293E-4C9C-BDC0-84E00F831DC3}">
  <dimension ref="E4:I4"/>
  <sheetViews>
    <sheetView workbookViewId="0">
      <selection activeCell="I5" sqref="I5"/>
    </sheetView>
  </sheetViews>
  <sheetFormatPr defaultRowHeight="14.4" x14ac:dyDescent="0.3"/>
  <sheetData>
    <row r="4" spans="5:9" x14ac:dyDescent="0.3">
      <c r="E4" s="1">
        <v>337.7</v>
      </c>
      <c r="F4" s="1">
        <v>410</v>
      </c>
      <c r="G4" s="1">
        <f>F4-E4</f>
        <v>72.300000000000011</v>
      </c>
      <c r="H4">
        <f>G4*50</f>
        <v>3615.0000000000005</v>
      </c>
      <c r="I4">
        <f>E4*50</f>
        <v>16885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Nanda Gopalan</dc:creator>
  <cp:lastModifiedBy>Nanda Gopalan</cp:lastModifiedBy>
  <dcterms:created xsi:type="dcterms:W3CDTF">2020-09-16T14:12:18Z</dcterms:created>
  <dcterms:modified xsi:type="dcterms:W3CDTF">2020-11-18T12:37:32Z</dcterms:modified>
</cp:coreProperties>
</file>